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v_iksanova\Desktop\КАПСТРОЙ\"/>
    </mc:Choice>
  </mc:AlternateContent>
  <xr:revisionPtr revIDLastSave="0" documentId="13_ncr:1_{0AFA2DDB-613C-42B7-AACE-B19C09173C57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Форма для расчета стоимости раб" sheetId="23" r:id="rId1"/>
  </sheets>
  <definedNames>
    <definedName name="_xlnm._FilterDatabase" localSheetId="0" hidden="1">'Форма для расчета стоимости раб'!$A$8:$AC$1058</definedName>
    <definedName name="_xlnm.Print_Area" localSheetId="0">'Форма для расчета стоимости раб'!$A$1:$H$1058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3" i="23" l="1"/>
  <c r="F1045" i="23"/>
  <c r="F1043" i="23"/>
  <c r="F1040" i="23"/>
  <c r="F1039" i="23"/>
  <c r="F1038" i="23"/>
  <c r="F1036" i="23"/>
  <c r="F1035" i="23"/>
  <c r="F1034" i="23"/>
  <c r="F1032" i="23"/>
  <c r="F1031" i="23"/>
  <c r="F1029" i="23"/>
  <c r="F1026" i="23"/>
  <c r="F1024" i="23"/>
  <c r="F1021" i="23"/>
  <c r="F1020" i="23"/>
  <c r="F1019" i="23"/>
  <c r="F1017" i="23"/>
  <c r="F1016" i="23"/>
  <c r="F1015" i="23"/>
  <c r="F1013" i="23"/>
  <c r="F1012" i="23"/>
  <c r="F1010" i="23"/>
  <c r="F1006" i="23"/>
  <c r="F1005" i="23"/>
  <c r="F1004" i="23"/>
  <c r="F1003" i="23"/>
  <c r="F1001" i="23"/>
  <c r="F1000" i="23"/>
  <c r="F999" i="23"/>
  <c r="F998" i="23"/>
  <c r="F997" i="23"/>
  <c r="F996" i="23"/>
  <c r="F995" i="23"/>
  <c r="F994" i="23"/>
  <c r="F993" i="23"/>
  <c r="F992" i="23"/>
  <c r="F991" i="23"/>
  <c r="F990" i="23"/>
  <c r="F988" i="23"/>
  <c r="F986" i="23"/>
  <c r="F985" i="23"/>
  <c r="F984" i="23"/>
  <c r="F981" i="23"/>
  <c r="F980" i="23"/>
  <c r="F979" i="23"/>
  <c r="F978" i="23"/>
  <c r="F977" i="23"/>
  <c r="F975" i="23"/>
  <c r="F974" i="23"/>
  <c r="F973" i="23"/>
  <c r="F971" i="23"/>
  <c r="F970" i="23"/>
  <c r="F969" i="23"/>
  <c r="F968" i="23"/>
  <c r="F967" i="23"/>
  <c r="F966" i="23"/>
  <c r="F965" i="23"/>
  <c r="F963" i="23"/>
  <c r="F962" i="23"/>
  <c r="F961" i="23"/>
  <c r="F959" i="23"/>
  <c r="F958" i="23"/>
  <c r="F957" i="23"/>
  <c r="E956" i="23"/>
  <c r="F956" i="23" s="1"/>
  <c r="F954" i="23"/>
  <c r="F953" i="23"/>
  <c r="F951" i="23"/>
  <c r="F949" i="23"/>
  <c r="F947" i="23"/>
  <c r="E945" i="23"/>
  <c r="F945" i="23" s="1"/>
  <c r="F942" i="23"/>
  <c r="F941" i="23"/>
  <c r="F937" i="23"/>
  <c r="F936" i="23"/>
  <c r="F935" i="23"/>
  <c r="F930" i="23"/>
  <c r="F929" i="23"/>
  <c r="F928" i="23"/>
  <c r="F920" i="23"/>
  <c r="F919" i="23"/>
  <c r="F918" i="23"/>
  <c r="F916" i="23"/>
  <c r="F915" i="23"/>
  <c r="F913" i="23"/>
  <c r="F912" i="23"/>
  <c r="F910" i="23"/>
  <c r="F909" i="23"/>
  <c r="F904" i="23"/>
  <c r="F903" i="23"/>
  <c r="E902" i="23"/>
  <c r="F902" i="23" s="1"/>
  <c r="F899" i="23"/>
  <c r="E898" i="23"/>
  <c r="F898" i="23" s="1"/>
  <c r="F893" i="23"/>
  <c r="F892" i="23"/>
  <c r="E891" i="23"/>
  <c r="F891" i="23" s="1"/>
  <c r="F883" i="23"/>
  <c r="E882" i="23"/>
  <c r="F882" i="23" s="1"/>
  <c r="F880" i="23"/>
  <c r="F879" i="23"/>
  <c r="F876" i="23"/>
  <c r="F875" i="23"/>
  <c r="F874" i="23"/>
  <c r="F873" i="23"/>
  <c r="F872" i="23"/>
  <c r="F871" i="23"/>
  <c r="F870" i="23"/>
  <c r="F868" i="23"/>
  <c r="F867" i="23"/>
  <c r="F866" i="23"/>
  <c r="F865" i="23"/>
  <c r="F863" i="23"/>
  <c r="F862" i="23"/>
  <c r="F861" i="23"/>
  <c r="F859" i="23"/>
  <c r="F858" i="23"/>
  <c r="F857" i="23"/>
  <c r="F852" i="23"/>
  <c r="F851" i="23"/>
  <c r="F850" i="23"/>
  <c r="F848" i="23"/>
  <c r="F847" i="23"/>
  <c r="E846" i="23"/>
  <c r="F846" i="23" s="1"/>
  <c r="F844" i="23"/>
  <c r="F843" i="23"/>
  <c r="E842" i="23"/>
  <c r="F842" i="23" s="1"/>
  <c r="F840" i="23"/>
  <c r="F839" i="23"/>
  <c r="F838" i="23"/>
  <c r="F837" i="23"/>
  <c r="F836" i="23"/>
  <c r="F835" i="23"/>
  <c r="F834" i="23"/>
  <c r="E833" i="23"/>
  <c r="F833" i="23" s="1"/>
  <c r="F831" i="23"/>
  <c r="F830" i="23"/>
  <c r="E829" i="23"/>
  <c r="F829" i="23" s="1"/>
  <c r="F826" i="23"/>
  <c r="F825" i="23"/>
  <c r="E824" i="23"/>
  <c r="F824" i="23" s="1"/>
  <c r="F822" i="23"/>
  <c r="F821" i="23"/>
  <c r="F820" i="23"/>
  <c r="F819" i="23"/>
  <c r="F818" i="23"/>
  <c r="F817" i="23"/>
  <c r="E816" i="23"/>
  <c r="F816" i="23" s="1"/>
  <c r="F814" i="23"/>
  <c r="F813" i="23"/>
  <c r="F812" i="23"/>
  <c r="F811" i="23"/>
  <c r="F810" i="23"/>
  <c r="F809" i="23"/>
  <c r="F808" i="23"/>
  <c r="F807" i="23"/>
  <c r="F806" i="23"/>
  <c r="F803" i="23"/>
  <c r="F802" i="23"/>
  <c r="F801" i="23"/>
  <c r="F800" i="23"/>
  <c r="F799" i="23"/>
  <c r="F798" i="23"/>
  <c r="F796" i="23"/>
  <c r="F795" i="23"/>
  <c r="F794" i="23"/>
  <c r="F793" i="23"/>
  <c r="F792" i="23"/>
  <c r="F791" i="23"/>
  <c r="F789" i="23"/>
  <c r="F788" i="23"/>
  <c r="F787" i="23"/>
  <c r="F786" i="23"/>
  <c r="F785" i="23"/>
  <c r="F784" i="23"/>
  <c r="F782" i="23"/>
  <c r="F781" i="23"/>
  <c r="E780" i="23"/>
  <c r="F780" i="23" s="1"/>
  <c r="F778" i="23"/>
  <c r="F777" i="23"/>
  <c r="F776" i="23"/>
  <c r="E774" i="23"/>
  <c r="F774" i="23" s="1"/>
  <c r="E773" i="23"/>
  <c r="F773" i="23" s="1"/>
  <c r="F771" i="23"/>
  <c r="E770" i="23"/>
  <c r="F770" i="23" s="1"/>
  <c r="F768" i="23"/>
  <c r="E767" i="23"/>
  <c r="F767" i="23" s="1"/>
  <c r="F764" i="23"/>
  <c r="F762" i="23"/>
  <c r="F760" i="23"/>
  <c r="F758" i="23"/>
  <c r="F757" i="23"/>
  <c r="F755" i="23"/>
  <c r="F754" i="23"/>
  <c r="F752" i="23"/>
  <c r="F751" i="23"/>
  <c r="F749" i="23"/>
  <c r="F748" i="23"/>
  <c r="F747" i="23"/>
  <c r="F745" i="23"/>
  <c r="F744" i="23"/>
  <c r="F742" i="23"/>
  <c r="F741" i="23"/>
  <c r="F740" i="23"/>
  <c r="F738" i="23"/>
  <c r="F737" i="23"/>
  <c r="F735" i="23"/>
  <c r="F734" i="23"/>
  <c r="F727" i="23"/>
  <c r="F726" i="23"/>
  <c r="F721" i="23"/>
  <c r="F720" i="23"/>
  <c r="F709" i="23"/>
  <c r="F708" i="23"/>
  <c r="F703" i="23"/>
  <c r="F702" i="23"/>
  <c r="F701" i="23"/>
  <c r="F698" i="23"/>
  <c r="F697" i="23"/>
  <c r="F693" i="23"/>
  <c r="F692" i="23"/>
  <c r="F682" i="23"/>
  <c r="F680" i="23"/>
  <c r="F679" i="23"/>
  <c r="F677" i="23"/>
  <c r="F676" i="23"/>
  <c r="F674" i="23"/>
  <c r="F673" i="23"/>
  <c r="F672" i="23"/>
  <c r="F670" i="23"/>
  <c r="F669" i="23"/>
  <c r="F667" i="23"/>
  <c r="F666" i="23"/>
  <c r="F664" i="23"/>
  <c r="F663" i="23"/>
  <c r="F662" i="23"/>
  <c r="F657" i="23"/>
  <c r="F656" i="23"/>
  <c r="F655" i="23"/>
  <c r="F654" i="23"/>
  <c r="F653" i="23"/>
  <c r="F648" i="23"/>
  <c r="F647" i="23"/>
  <c r="F646" i="23"/>
  <c r="F643" i="23"/>
  <c r="F642" i="23"/>
  <c r="F641" i="23"/>
  <c r="F640" i="23"/>
  <c r="F638" i="23"/>
  <c r="F637" i="23"/>
  <c r="F636" i="23"/>
  <c r="F635" i="23"/>
  <c r="F634" i="23"/>
  <c r="F632" i="23"/>
  <c r="F631" i="23"/>
  <c r="F630" i="23"/>
  <c r="F629" i="23"/>
  <c r="F628" i="23"/>
  <c r="F627" i="23"/>
  <c r="E625" i="23"/>
  <c r="F625" i="23" s="1"/>
  <c r="E624" i="23"/>
  <c r="F624" i="23" s="1"/>
  <c r="F622" i="23"/>
  <c r="E621" i="23"/>
  <c r="F621" i="23" s="1"/>
  <c r="F618" i="23"/>
  <c r="F617" i="23"/>
  <c r="F616" i="23"/>
  <c r="F615" i="23"/>
  <c r="F614" i="23"/>
  <c r="F613" i="23"/>
  <c r="F611" i="23"/>
  <c r="F610" i="23"/>
  <c r="F609" i="23"/>
  <c r="F608" i="23"/>
  <c r="F607" i="23"/>
  <c r="E605" i="23"/>
  <c r="F605" i="23" s="1"/>
  <c r="E603" i="23"/>
  <c r="F603" i="23" s="1"/>
  <c r="F601" i="23"/>
  <c r="F599" i="23"/>
  <c r="E597" i="23"/>
  <c r="F597" i="23" s="1"/>
  <c r="E595" i="23"/>
  <c r="F595" i="23" s="1"/>
  <c r="F593" i="23"/>
  <c r="F591" i="23"/>
  <c r="F589" i="23"/>
  <c r="E587" i="23"/>
  <c r="F587" i="23" s="1"/>
  <c r="F585" i="23"/>
  <c r="F581" i="23"/>
  <c r="F579" i="23"/>
  <c r="F578" i="23"/>
  <c r="F576" i="23"/>
  <c r="F575" i="23"/>
  <c r="F572" i="23"/>
  <c r="F571" i="23"/>
  <c r="F569" i="23"/>
  <c r="F568" i="23"/>
  <c r="F565" i="23"/>
  <c r="F564" i="23"/>
  <c r="F562" i="23"/>
  <c r="F561" i="23"/>
  <c r="F556" i="23"/>
  <c r="F549" i="23"/>
  <c r="F547" i="23"/>
  <c r="F546" i="23"/>
  <c r="F544" i="23"/>
  <c r="F543" i="23"/>
  <c r="F538" i="23"/>
  <c r="F537" i="23"/>
  <c r="F536" i="23"/>
  <c r="F531" i="23"/>
  <c r="F530" i="23"/>
  <c r="F529" i="23"/>
  <c r="F521" i="23"/>
  <c r="F520" i="23"/>
  <c r="F519" i="23"/>
  <c r="F517" i="23"/>
  <c r="F516" i="23"/>
  <c r="F514" i="23"/>
  <c r="F513" i="23"/>
  <c r="F511" i="23"/>
  <c r="F510" i="23"/>
  <c r="F508" i="23"/>
  <c r="F501" i="23"/>
  <c r="F496" i="23"/>
  <c r="F492" i="23"/>
  <c r="F491" i="23"/>
  <c r="E490" i="23"/>
  <c r="F490" i="23" s="1"/>
  <c r="F486" i="23"/>
  <c r="E485" i="23"/>
  <c r="F485" i="23" s="1"/>
  <c r="F479" i="23"/>
  <c r="F478" i="23"/>
  <c r="E477" i="23"/>
  <c r="F477" i="23" s="1"/>
  <c r="F469" i="23"/>
  <c r="E468" i="23"/>
  <c r="F468" i="23" s="1"/>
  <c r="E466" i="23"/>
  <c r="F466" i="23" s="1"/>
  <c r="E464" i="23"/>
  <c r="F464" i="23" s="1"/>
  <c r="F462" i="23"/>
  <c r="F461" i="23"/>
  <c r="F458" i="23"/>
  <c r="F457" i="23"/>
  <c r="F455" i="23"/>
  <c r="F454" i="23"/>
  <c r="F453" i="23"/>
  <c r="F452" i="23"/>
  <c r="E450" i="23"/>
  <c r="F450" i="23" s="1"/>
  <c r="F447" i="23"/>
  <c r="F445" i="23"/>
  <c r="F443" i="23"/>
  <c r="F442" i="23"/>
  <c r="F441" i="23"/>
  <c r="F440" i="23"/>
  <c r="F439" i="23"/>
  <c r="F438" i="23"/>
  <c r="F435" i="23"/>
  <c r="F434" i="23"/>
  <c r="F433" i="23"/>
  <c r="F432" i="23"/>
  <c r="F431" i="23"/>
  <c r="F430" i="23"/>
  <c r="F428" i="23"/>
  <c r="F427" i="23"/>
  <c r="F426" i="23"/>
  <c r="F425" i="23"/>
  <c r="F424" i="23"/>
  <c r="F423" i="23"/>
  <c r="F421" i="23"/>
  <c r="F420" i="23"/>
  <c r="F419" i="23"/>
  <c r="F418" i="23"/>
  <c r="F417" i="23"/>
  <c r="F416" i="23"/>
  <c r="F414" i="23"/>
  <c r="F413" i="23"/>
  <c r="E412" i="23"/>
  <c r="F412" i="23" s="1"/>
  <c r="F410" i="23"/>
  <c r="F408" i="23"/>
  <c r="F406" i="23"/>
  <c r="E404" i="23"/>
  <c r="F404" i="23" s="1"/>
  <c r="F402" i="23"/>
  <c r="F401" i="23"/>
  <c r="E400" i="23"/>
  <c r="F400" i="23" s="1"/>
  <c r="F398" i="23"/>
  <c r="F397" i="23"/>
  <c r="F396" i="23"/>
  <c r="F395" i="23"/>
  <c r="F393" i="23"/>
  <c r="F392" i="23"/>
  <c r="F391" i="23"/>
  <c r="F389" i="23"/>
  <c r="F388" i="23"/>
  <c r="F387" i="23"/>
  <c r="F386" i="23"/>
  <c r="F385" i="23"/>
  <c r="F384" i="23"/>
  <c r="F382" i="23"/>
  <c r="F381" i="23"/>
  <c r="F380" i="23"/>
  <c r="F379" i="23"/>
  <c r="F378" i="23"/>
  <c r="F375" i="23"/>
  <c r="F374" i="23"/>
  <c r="F373" i="23"/>
  <c r="F371" i="23"/>
  <c r="F370" i="23"/>
  <c r="F369" i="23"/>
  <c r="F368" i="23"/>
  <c r="F367" i="23"/>
  <c r="F366" i="23"/>
  <c r="F365" i="23"/>
  <c r="F364" i="23"/>
  <c r="F363" i="23"/>
  <c r="F361" i="23"/>
  <c r="F360" i="23"/>
  <c r="F359" i="23"/>
  <c r="F358" i="23"/>
  <c r="F357" i="23"/>
  <c r="F356" i="23"/>
  <c r="E355" i="23"/>
  <c r="F355" i="23" s="1"/>
  <c r="F353" i="23"/>
  <c r="F351" i="23"/>
  <c r="F349" i="23"/>
  <c r="E348" i="23"/>
  <c r="F348" i="23" s="1"/>
  <c r="F346" i="23"/>
  <c r="F345" i="23"/>
  <c r="F344" i="23"/>
  <c r="F343" i="23"/>
  <c r="F341" i="23"/>
  <c r="F340" i="23"/>
  <c r="E339" i="23"/>
  <c r="F339" i="23" s="1"/>
  <c r="F336" i="23"/>
  <c r="F335" i="23"/>
  <c r="E334" i="23"/>
  <c r="F334" i="23" s="1"/>
  <c r="F332" i="23"/>
  <c r="F331" i="23"/>
  <c r="E330" i="23"/>
  <c r="F330" i="23" s="1"/>
  <c r="F328" i="23"/>
  <c r="F327" i="23"/>
  <c r="E326" i="23"/>
  <c r="F326" i="23" s="1"/>
  <c r="F324" i="23"/>
  <c r="F323" i="23"/>
  <c r="F322" i="23"/>
  <c r="F321" i="23"/>
  <c r="F319" i="23"/>
  <c r="F318" i="23"/>
  <c r="E317" i="23"/>
  <c r="F317" i="23" s="1"/>
  <c r="F315" i="23"/>
  <c r="F313" i="23"/>
  <c r="E312" i="23"/>
  <c r="F312" i="23" s="1"/>
  <c r="F310" i="23"/>
  <c r="E308" i="23"/>
  <c r="F308" i="23" s="1"/>
  <c r="F306" i="23"/>
  <c r="E305" i="23"/>
  <c r="F305" i="23" s="1"/>
  <c r="F302" i="23"/>
  <c r="F301" i="23"/>
  <c r="F300" i="23"/>
  <c r="F299" i="23"/>
  <c r="F298" i="23"/>
  <c r="F297" i="23"/>
  <c r="F294" i="23"/>
  <c r="F293" i="23"/>
  <c r="F292" i="23"/>
  <c r="F291" i="23"/>
  <c r="F290" i="23"/>
  <c r="F289" i="23"/>
  <c r="F287" i="23"/>
  <c r="F286" i="23"/>
  <c r="F285" i="23"/>
  <c r="F284" i="23"/>
  <c r="F283" i="23"/>
  <c r="F282" i="23"/>
  <c r="F280" i="23"/>
  <c r="F279" i="23"/>
  <c r="F278" i="23"/>
  <c r="F277" i="23"/>
  <c r="F276" i="23"/>
  <c r="F275" i="23"/>
  <c r="F273" i="23"/>
  <c r="F272" i="23"/>
  <c r="E271" i="23"/>
  <c r="F271" i="23" s="1"/>
  <c r="F269" i="23"/>
  <c r="F267" i="23"/>
  <c r="F265" i="23"/>
  <c r="E263" i="23"/>
  <c r="F263" i="23" s="1"/>
  <c r="F261" i="23"/>
  <c r="F260" i="23"/>
  <c r="E259" i="23"/>
  <c r="F259" i="23" s="1"/>
  <c r="F257" i="23"/>
  <c r="F256" i="23"/>
  <c r="F255" i="23"/>
  <c r="F254" i="23"/>
  <c r="F253" i="23"/>
  <c r="F251" i="23"/>
  <c r="F249" i="23"/>
  <c r="F247" i="23"/>
  <c r="F246" i="23"/>
  <c r="F245" i="23"/>
  <c r="F244" i="23"/>
  <c r="F242" i="23"/>
  <c r="F241" i="23"/>
  <c r="F240" i="23"/>
  <c r="F238" i="23"/>
  <c r="F237" i="23"/>
  <c r="F236" i="23"/>
  <c r="F235" i="23"/>
  <c r="F234" i="23"/>
  <c r="F233" i="23"/>
  <c r="F231" i="23"/>
  <c r="F230" i="23"/>
  <c r="F229" i="23"/>
  <c r="F228" i="23"/>
  <c r="F227" i="23"/>
  <c r="F224" i="23"/>
  <c r="F223" i="23"/>
  <c r="F222" i="23"/>
  <c r="F220" i="23"/>
  <c r="F219" i="23"/>
  <c r="F218" i="23"/>
  <c r="F217" i="23"/>
  <c r="F216" i="23"/>
  <c r="F215" i="23"/>
  <c r="F214" i="23"/>
  <c r="F213" i="23"/>
  <c r="F212" i="23"/>
  <c r="F210" i="23"/>
  <c r="F209" i="23"/>
  <c r="F208" i="23"/>
  <c r="F207" i="23"/>
  <c r="F206" i="23"/>
  <c r="F205" i="23"/>
  <c r="E204" i="23"/>
  <c r="F204" i="23" s="1"/>
  <c r="F202" i="23"/>
  <c r="F200" i="23"/>
  <c r="E199" i="23"/>
  <c r="F199" i="23" s="1"/>
  <c r="F197" i="23"/>
  <c r="F195" i="23"/>
  <c r="F193" i="23"/>
  <c r="F192" i="23"/>
  <c r="F191" i="23"/>
  <c r="F190" i="23"/>
  <c r="F188" i="23"/>
  <c r="F187" i="23"/>
  <c r="E186" i="23"/>
  <c r="F186" i="23" s="1"/>
  <c r="F183" i="23"/>
  <c r="F182" i="23"/>
  <c r="E181" i="23"/>
  <c r="F181" i="23" s="1"/>
  <c r="F179" i="23"/>
  <c r="F178" i="23"/>
  <c r="E177" i="23"/>
  <c r="F177" i="23" s="1"/>
  <c r="F175" i="23"/>
  <c r="F174" i="23"/>
  <c r="E173" i="23"/>
  <c r="F173" i="23" s="1"/>
  <c r="F171" i="23"/>
  <c r="F169" i="23"/>
  <c r="E168" i="23"/>
  <c r="F168" i="23" s="1"/>
  <c r="F166" i="23"/>
  <c r="E164" i="23"/>
  <c r="F164" i="23" s="1"/>
  <c r="F162" i="23"/>
  <c r="E161" i="23"/>
  <c r="F161" i="23" s="1"/>
  <c r="F158" i="23"/>
  <c r="F157" i="23"/>
  <c r="F156" i="23"/>
  <c r="F155" i="23"/>
  <c r="F154" i="23"/>
  <c r="F153" i="23"/>
  <c r="F150" i="23"/>
  <c r="F149" i="23"/>
  <c r="F148" i="23"/>
  <c r="F147" i="23"/>
  <c r="F146" i="23"/>
  <c r="F145" i="23"/>
  <c r="F143" i="23"/>
  <c r="F142" i="23"/>
  <c r="F141" i="23"/>
  <c r="F140" i="23"/>
  <c r="F139" i="23"/>
  <c r="F138" i="23"/>
  <c r="F136" i="23"/>
  <c r="F135" i="23"/>
  <c r="F134" i="23"/>
  <c r="F133" i="23"/>
  <c r="F132" i="23"/>
  <c r="F131" i="23"/>
  <c r="F129" i="23"/>
  <c r="F128" i="23"/>
  <c r="E127" i="23"/>
  <c r="F127" i="23" s="1"/>
  <c r="F125" i="23"/>
  <c r="F123" i="23"/>
  <c r="F121" i="23"/>
  <c r="E119" i="23"/>
  <c r="F119" i="23" s="1"/>
  <c r="F117" i="23"/>
  <c r="F116" i="23"/>
  <c r="E115" i="23"/>
  <c r="F115" i="23" s="1"/>
  <c r="F113" i="23"/>
  <c r="F112" i="23"/>
  <c r="F111" i="23"/>
  <c r="F110" i="23"/>
  <c r="F109" i="23"/>
  <c r="F107" i="23"/>
  <c r="F105" i="23"/>
  <c r="F103" i="23"/>
  <c r="F102" i="23"/>
  <c r="F101" i="23"/>
  <c r="F100" i="23"/>
  <c r="F98" i="23"/>
  <c r="F97" i="23"/>
  <c r="F96" i="23"/>
  <c r="F92" i="23"/>
  <c r="F91" i="23"/>
  <c r="F90" i="23"/>
  <c r="F89" i="23"/>
  <c r="F86" i="23"/>
  <c r="F85" i="23"/>
  <c r="F84" i="23"/>
  <c r="F82" i="23"/>
  <c r="F81" i="23"/>
  <c r="F80" i="23"/>
  <c r="F79" i="23"/>
  <c r="F78" i="23"/>
  <c r="F77" i="23"/>
  <c r="F76" i="23"/>
  <c r="F75" i="23"/>
  <c r="F74" i="23"/>
  <c r="F72" i="23"/>
  <c r="F71" i="23"/>
  <c r="F70" i="23"/>
  <c r="F69" i="23"/>
  <c r="F68" i="23"/>
  <c r="F67" i="23"/>
  <c r="E66" i="23"/>
  <c r="F66" i="23" s="1"/>
  <c r="F64" i="23"/>
  <c r="F62" i="23"/>
  <c r="F61" i="23"/>
  <c r="F59" i="23"/>
  <c r="F57" i="23"/>
  <c r="F55" i="23"/>
  <c r="E54" i="23"/>
  <c r="F54" i="23" s="1"/>
  <c r="F52" i="23"/>
  <c r="F51" i="23"/>
  <c r="F50" i="23"/>
  <c r="F49" i="23"/>
  <c r="F47" i="23"/>
  <c r="F46" i="23"/>
  <c r="E45" i="23"/>
  <c r="F45" i="23" s="1"/>
  <c r="F42" i="23"/>
  <c r="F41" i="23"/>
  <c r="E40" i="23"/>
  <c r="F40" i="23" s="1"/>
  <c r="F38" i="23"/>
  <c r="F37" i="23"/>
  <c r="E36" i="23"/>
  <c r="F36" i="23" s="1"/>
  <c r="F34" i="23"/>
  <c r="F33" i="23"/>
  <c r="E32" i="23"/>
  <c r="F32" i="23" s="1"/>
  <c r="F30" i="23"/>
  <c r="F29" i="23"/>
  <c r="F28" i="23"/>
  <c r="F27" i="23"/>
  <c r="F25" i="23"/>
  <c r="F24" i="23"/>
  <c r="E23" i="23"/>
  <c r="F23" i="23" s="1"/>
  <c r="F21" i="23"/>
  <c r="F19" i="23"/>
  <c r="E18" i="23"/>
  <c r="F18" i="23" s="1"/>
  <c r="F16" i="23"/>
  <c r="E14" i="23"/>
  <c r="F14" i="23" s="1"/>
  <c r="F12" i="23"/>
  <c r="E11" i="23"/>
  <c r="F11" i="23" s="1"/>
</calcChain>
</file>

<file path=xl/sharedStrings.xml><?xml version="1.0" encoding="utf-8"?>
<sst xmlns="http://schemas.openxmlformats.org/spreadsheetml/2006/main" count="2440" uniqueCount="585">
  <si>
    <t>№ п/п</t>
  </si>
  <si>
    <t>Количество</t>
  </si>
  <si>
    <t>ЗАТРАТЫ ТРУДА РАБОЧИХ-СТРОИТЕЛЕЙ</t>
  </si>
  <si>
    <t>ТН</t>
  </si>
  <si>
    <t>Шифр номера нормативов и  коды ресурсов</t>
  </si>
  <si>
    <t>Наименование работ и затрат, характеристика оборудования и его масса, расход ресурсов на единицу измерения</t>
  </si>
  <si>
    <t>Единица измерения</t>
  </si>
  <si>
    <t>Сметная стоимость</t>
  </si>
  <si>
    <t>на единицу
измерения</t>
  </si>
  <si>
    <t>по проектным данным</t>
  </si>
  <si>
    <t>общая</t>
  </si>
  <si>
    <t>ЧЕЛ-Ч</t>
  </si>
  <si>
    <t>МАШ-Ч</t>
  </si>
  <si>
    <t>ШТ</t>
  </si>
  <si>
    <t>ДРЕЛИ ЭЛЕКТРИЧЕСКИЕ</t>
  </si>
  <si>
    <t>КГ</t>
  </si>
  <si>
    <t>100М2</t>
  </si>
  <si>
    <t>М2</t>
  </si>
  <si>
    <t>ПМ</t>
  </si>
  <si>
    <t>Т</t>
  </si>
  <si>
    <t>М3</t>
  </si>
  <si>
    <t>00001</t>
  </si>
  <si>
    <t>00521</t>
  </si>
  <si>
    <t>Е15-04-030-4</t>
  </si>
  <si>
    <t>100 М2</t>
  </si>
  <si>
    <t>КРАСКИ МАСЛЯНЫЕ ЦВЕТНЫЕ ДЛЯ ВНУТРЕННИХ РАБОТ МА-011</t>
  </si>
  <si>
    <t>РАЗБОВИТЕЛЬ</t>
  </si>
  <si>
    <t>100 М</t>
  </si>
  <si>
    <t>Затраты на строительные материалы, изделия и конструкции</t>
  </si>
  <si>
    <t>Транспортные расходы на материалы  5%</t>
  </si>
  <si>
    <t>Затраты на основную заработную плату с учетом начислений на социальное страхование</t>
  </si>
  <si>
    <t>Затраты на эксплуатацию машин и механизмов</t>
  </si>
  <si>
    <t>Итого прямые затраты</t>
  </si>
  <si>
    <t>Прочие затраты подрядчика 18,71%</t>
  </si>
  <si>
    <t>Итого с прочими затратами</t>
  </si>
  <si>
    <t>Всего с ндс</t>
  </si>
  <si>
    <t>НДС  12%</t>
  </si>
  <si>
    <t>Е57-2-4</t>
  </si>
  <si>
    <t>Е46-04-009-1</t>
  </si>
  <si>
    <t xml:space="preserve">РАЗБОРКА БЕТОННЫХ ОСНОВАНИЙ ПОД ПОЛЫ. </t>
  </si>
  <si>
    <t>100М</t>
  </si>
  <si>
    <t>000001</t>
  </si>
  <si>
    <t>3</t>
  </si>
  <si>
    <t>E46-03-004-03 ШHК.ДОП.7</t>
  </si>
  <si>
    <t>РЕЗКА МОНТАЖНЫХ ПРОЕМОВ ЖЕЛЕЗОБЕТОННЫХ, НА ГОРИЗОНТАЛЬНЫХ И ВЕРТИКАЛЬНЫХ ПОВЕРХНОСТЯХ</t>
  </si>
  <si>
    <t xml:space="preserve">1 М </t>
  </si>
  <si>
    <t>СТАНОК ПЕРЕДВИЖНОЙ ДЛЯ РЕЗКИ БЕТОНА «DIMAS»</t>
  </si>
  <si>
    <t>ДИСК АЛМАЗНЫЙ ДИАМЕТРОМ ДО 1200 ММ</t>
  </si>
  <si>
    <t>Е46-04-003-3</t>
  </si>
  <si>
    <t>РАЗБОРКА БЕТОННЫХ И ЖЕЛЕЗАБЕТОННЫХ КОНСТРУКЦИЙ ОБЪЕМОМ БОЛЕ 1 М3 ПРИ ПОМОЩИ ОТБОЙНЫХ МОЛОТКОВ</t>
  </si>
  <si>
    <t>5</t>
  </si>
  <si>
    <t>РЕЗКА МОНТАЖНЫХ ПРОЕМОВ ЖЕЛЕЗОБЕТОННЫХ, НА ГОРИЗОНТАЛЬНЫХ И ВЕРТИКАЛЬНЫХ ПОВЕРХНОСТЯХ (ПРОЕМОВ)</t>
  </si>
  <si>
    <t>100 М3</t>
  </si>
  <si>
    <t>Е51-6-1</t>
  </si>
  <si>
    <t>ПОГРУЗКА ГРУНТА ВРУЧНУЮ В АВТОМОБИЛИ-САМОСВАЛЫ С ВЫГРУЗКОЙ</t>
  </si>
  <si>
    <t>АВТОМОБИЛЬ-САМОСВАЛ 7 Т</t>
  </si>
  <si>
    <t>Е69-9-1</t>
  </si>
  <si>
    <t>УБОРКА СТРОЙ МУСОР</t>
  </si>
  <si>
    <t>100ТН</t>
  </si>
  <si>
    <t>ПЕРЕВОЗКА СТРОЙ МУСОР АВТОМОБИЛЕМ,НА РАССТОЯНИЕ ПЕРЕВОЗКИ, 35 КМ</t>
  </si>
  <si>
    <t>ТОННА</t>
  </si>
  <si>
    <t>АВТОМОБИЛЬ- САМОСВАЛ, ГРУЗОПОДЬЕМНОСТЬЮ ДО 10 Т</t>
  </si>
  <si>
    <t>Е68-1-4</t>
  </si>
  <si>
    <t>КОРЧЕВКА ПНЕЙ ВРУЧНУЮ ДАВНОСТЬЮ РУБКИ ДО ТРЕХ ЛЕТ: ДИАМЕТРОМ ДО 700 ММ ТВЕРДЫХ ПОРОД</t>
  </si>
  <si>
    <t>1 ПЕН.</t>
  </si>
  <si>
    <t>Е11-1-2-4</t>
  </si>
  <si>
    <t>УСТРОЙСТВО ПОДСТИЛАЮЩИХ СЛОЕВ: ЩЕБЕНОЧНЫХ Т=5СМ</t>
  </si>
  <si>
    <t>1 М3</t>
  </si>
  <si>
    <t>ЩЕБЕНЬ</t>
  </si>
  <si>
    <t>Е11-1-11-3</t>
  </si>
  <si>
    <t xml:space="preserve">ЗАТРАТЫ ТРУДА РАБОЧИХ-СТРОИТЕЛЕЙ </t>
  </si>
  <si>
    <t>Е11-1-11-4       К-10</t>
  </si>
  <si>
    <t>Е11-01-034-08</t>
  </si>
  <si>
    <t> УКЛАДКА ЛАМИНИРОВАННОГО НАПОЛЬНОГО ПОКРЫТИЯ, "ПЛАВАЮЩИМ" СПОСОБОМ, ТИПА РERGE: БЕЗ ПРОКЛЕЕВАНИЯ СТЫКОВ</t>
  </si>
  <si>
    <t>083171</t>
  </si>
  <si>
    <t>ЗВУКОИЗОЛЯЦИОННАЯ ПОДЛОЖКА ПОД ПАРКЕТ ТОЛЩ. 2 ММ</t>
  </si>
  <si>
    <t>85918</t>
  </si>
  <si>
    <t>ЛАМИНИРОВАННОЕ НАПОЛЬНОЕ ПОКРЫТИЕ ТИПА PERGO  Т=12ММ</t>
  </si>
  <si>
    <t>Е11-01-040-03</t>
  </si>
  <si>
    <t>УСТРОЙСТВО ПЛИНТУСОВ ПЛАСТИКОВЫХ НА ВИНТАХ САМОНАРЕЗАЮЩИХ</t>
  </si>
  <si>
    <t>01041</t>
  </si>
  <si>
    <t>ШУРУПОВЕРТЫ</t>
  </si>
  <si>
    <t>30795</t>
  </si>
  <si>
    <t>ДЮБЕЛИ РАСПОРНЫЕ ПОЛИЭТИЛЕНОВЫЕ 6Х30 ММ</t>
  </si>
  <si>
    <t>35391</t>
  </si>
  <si>
    <t>ВИНТЫ САМОНАРЕЗАЮЩИЕ С ОСТРЫМ КОНЦОМ ДЛИНОЙ 35 ММ</t>
  </si>
  <si>
    <t>44346</t>
  </si>
  <si>
    <t>ПЛИНТУСЫ ДЛЯ ПОЛОВ ИЗ ПЛАСТИКАТА  8,5СМ (БОЛЬШОЙ)</t>
  </si>
  <si>
    <t>М</t>
  </si>
  <si>
    <t>ГРУНТОВКА</t>
  </si>
  <si>
    <t>Е11-01-052-02</t>
  </si>
  <si>
    <t>СТАНОК КАМНЕРЕЗНЫЙ УНИВЕРСАЛЬНЫЙ</t>
  </si>
  <si>
    <t>КЛЕЙ ДЛЯ ОБЛИЦОВОЧНЫХ РАБОТ (СУХАЯ СМЕСЬ)</t>
  </si>
  <si>
    <t>СМЕСЬ СУХАЯ ДЛЯ ЗАДЕЛКИ ШВОВ</t>
  </si>
  <si>
    <t>Е11-01-039-05</t>
  </si>
  <si>
    <t>УСТРОЙСТВО ПЛИНТУСОВ ИЗ КЕРАМОГРАНИТНЫХ ПЛИТОК ТОЛЩИНОЙ ДО 15 ММ ШИРИНОЙ ДО100 ММ С РЕЗКОЙ ПЛИТ ПО РАЗМЕРУ</t>
  </si>
  <si>
    <t>КАФЕЛЬНЫЙ УГОЛОК МЕТАЛ</t>
  </si>
  <si>
    <t>УСТРОЙСТВО ПОКРЫТИЙ ИЗ КЕРАМОГРАНИТНЫХ ПЛИТОК ТОЛЩИНОЙ ДО 15 ММ РАЗМЕРОМ ДО 600Х600 ММ</t>
  </si>
  <si>
    <t>Е15-7-1-6 ДОП.2</t>
  </si>
  <si>
    <t xml:space="preserve">УСТРОЙСТВО ПЕРЕГОРОДОК ИЗ ГИПСОКАРТОНА </t>
  </si>
  <si>
    <t>НОЖНИЦЫ ЭЛЕКТРИЧЕСКИЕ</t>
  </si>
  <si>
    <t>ШУРУПОВЕРТЫ СТРОИТЕЛЬНО-МОНТАЖНЫЕ</t>
  </si>
  <si>
    <t>ЛЕНТА АРМИРУЮЩАЯ (СЕРПИЯНКА)</t>
  </si>
  <si>
    <t>ПРОФИЛЬ ОЦЕНКОВАННЫЙ 60Х27ММ</t>
  </si>
  <si>
    <t>ШРУП САМАРЕЗ</t>
  </si>
  <si>
    <t>ПЕНОПЛАСТЬ</t>
  </si>
  <si>
    <t>Е15-07-016-1                ДОП.4</t>
  </si>
  <si>
    <t>ОБШИВКА СТЕН ИЗ ГИПСАКАРТОНА</t>
  </si>
  <si>
    <t>ПЕРФОРАТОР ЭЛЕКТРИЧЕСКИЙ</t>
  </si>
  <si>
    <t>КРЕПЕЖНЫЕ ИЗДЕЛИЯДЛЯ МОНТАЖА ГИПСОКАРТОНА: ДЮБЕЛИ ПЛАСТМАССОВЫЕ</t>
  </si>
  <si>
    <t>КРЕПЕЖНЫЕ ИЗДЕЛИЯ ДЛЯ МОНТАЖА ГИПСАКАРТОНА: ШРУПЫ МЕТАЛЛ-МЕТАЛЛ ОСТРОКОНЕЧНЫЕ  3,5x9,5</t>
  </si>
  <si>
    <t>Е15-02-019-7</t>
  </si>
  <si>
    <t>СПЛОШНОЕ ВЫРАВНИВАНИЕ ПОВЕРХНОСТЕЙ СТЕН</t>
  </si>
  <si>
    <t>СМЕСЬ СУХАЯ ГИПСОВАЯ</t>
  </si>
  <si>
    <t>Е15-04-005-3</t>
  </si>
  <si>
    <t>УЛУЧШЕННАЯ ОКРАСКА ПО ШТУКАТУРКЕ СТЕН ПОЛИВИНИЛАЦЕТАТНЫМИ ВОДОЭМУЛЬСИОННЫМИ СОСТАВАМИ</t>
  </si>
  <si>
    <t>ШКУРКА ШЛИФОВАЛЬНАЯ ДВУХСЛОЙНАЯ С ЗЕРНИСТОСТЬЮ 40/25</t>
  </si>
  <si>
    <t>ПЕРФОУГОЛ</t>
  </si>
  <si>
    <t>Е15-01-052-1</t>
  </si>
  <si>
    <t>УСТРОЙСВО ПОТОЛКОВ ИЗ ГИПСОКАРТОНА</t>
  </si>
  <si>
    <t>ВИНТЫ САМОНАРЕЗАЮЩИЕСЯ СМ1-35</t>
  </si>
  <si>
    <t>ЛЕНТА САМОКЛЕЮЩАЯСЯ KNAUF</t>
  </si>
  <si>
    <t>ГИПСОКАРТОННАЯ ПЛИТА KNAUF</t>
  </si>
  <si>
    <t>ПРОФИЛЬ 60Х2,7Х0,61</t>
  </si>
  <si>
    <t>ПРОФИЛЬ 27Х2,7Х0,61</t>
  </si>
  <si>
    <t>ПРЯМОЙ ПОДВЕС</t>
  </si>
  <si>
    <t>Е61-1-10</t>
  </si>
  <si>
    <t>СПЛОШНОЕ ВЫРАВНИВАНИЕ ПОВЕРХНОСТЕЙ ПОТОЛКОВ</t>
  </si>
  <si>
    <t>Е15-04-005-4</t>
  </si>
  <si>
    <t>УЛУЧШЕННАЯ ОКРАСКА ПО ШТУКАТУРКЕ ПОТОЛКОВ ПОЛИВИНИЛАЦЕТАТНЫМИ ВОДОЭМУЛЬСИОННЫМИ СОСТАВАМИ</t>
  </si>
  <si>
    <t>E56-23-1</t>
  </si>
  <si>
    <t>002016</t>
  </si>
  <si>
    <t>УСТАНОВКИ ДЛЯ СВАРКИ РУЧНОЙ ДУГОВОЙ (ПОСТОЯННОГО ТОКА)</t>
  </si>
  <si>
    <t>035326</t>
  </si>
  <si>
    <t>ЭЛЕКТРОДЫ ДИАМЕТРОМ 6 ММ Э42</t>
  </si>
  <si>
    <t xml:space="preserve">E13-3-2-4 </t>
  </si>
  <si>
    <t>ОГРУНТОВКА МЕТАЛЛИЧЕСКИХ ПОВЕРХНОСТЕЙ ЗА ОДИН РАЗ ГРУНТОВКОЙ ГФ-021</t>
  </si>
  <si>
    <t>002515</t>
  </si>
  <si>
    <t>АГРЕГАТЫ ОКРАСОЧНЫЕ ВЫСОКОГО ДАВЛЕНИЯ ДЛЯ ОКРАСКИ ПОВЕРХНОСТЕЙ КОНСТРУКЦИЙ МОЩНОСТЬЮ 1 КВТ</t>
  </si>
  <si>
    <t>031419</t>
  </si>
  <si>
    <t>ГРУНТОВКА ГФ-021 КРАСНО-КОРИЧНЕВАЯ</t>
  </si>
  <si>
    <t>16</t>
  </si>
  <si>
    <t>17</t>
  </si>
  <si>
    <t xml:space="preserve">УГОЛОК 90Х90Х7,     9,64 КГ/М </t>
  </si>
  <si>
    <t xml:space="preserve">ПОЛОСА 5Х50,  1,96 КГ/М </t>
  </si>
  <si>
    <t>ШВЕЛЛЕР №12,  10,4 КГ/М</t>
  </si>
  <si>
    <t>МАСЛЯНАЯ ОКРАСКА МЕТАЛЛИЧЕСКИХ ПОВЕРХНОСТЕЙ: КОНСТРУКЦИЯ, КОЛИЧЕСТВО ОКРАСОК 2</t>
  </si>
  <si>
    <t xml:space="preserve">Е1001-037-01 ДОП. 11 </t>
  </si>
  <si>
    <t>УСТАНОВКА БЛОКОВ ДЕРЕВО АЛЮМИНИЕВЫХ, АЛЮМИНИЕВЫХ, МЕТАЛЛОПЛАСТИКОВЫХ В НАРУЖНЫХ И ВНУТРЕННИХ ДВЕРНЫХ ПРОЕМАХ: В КАМЕННЫХ СТЕНАХ ПЛОЩАДЬЮ ПРОЕМА ДО 3 М2</t>
  </si>
  <si>
    <t>ПЕРФОРАТОРЫ ЭЛЕКТРИЧЕСКИЕ</t>
  </si>
  <si>
    <t xml:space="preserve">СТОИМОСТЬ АЛЮМИН. БЛОКОВ </t>
  </si>
  <si>
    <t>20</t>
  </si>
  <si>
    <t>E10-1-36-2</t>
  </si>
  <si>
    <t>УСТАНОВКА В ЖИЛЫХ И ОБЩЕСТВЕННЫХ ЗДАНИЯХ ОКОННЫХ БЛОКОВ ИЗ ДЕРЕВО АЛЮМИНИЯ, АЛЮМИНИЯ, МЕТАЛЛОПЛАСТИКА В КАМЕННЫХ СТЕНАХ, ОТКРЫВАЮЩИМИСЯ /ПОВОРОТНЫХ, ОТКИДНЫХ, ПОВОРОТНО-ОТКИДНЫХ/: С ПЛОЩАДЬЮ ПРОЕМА ДО 3 М2</t>
  </si>
  <si>
    <t>ДЮБЕЛЬ-ПРОБКИ ДЛИНОЙ 65 ММ</t>
  </si>
  <si>
    <t>ШУРУПЫ-САМОРЕЗЫ 35 ММ</t>
  </si>
  <si>
    <t>ПЕНА МОНТАЖНАЯ (ГЕРМЕТИК ПЕНОПОЛИУРЕТАНОВЫЙ ТИПА MAKROFLEKS, SOUDAL) ДЛЯ ГЕРМЕТИЗАЦИИ СТЫКОВ В БАЛЛОНЧИКЕ ЕМКОСТЬЮ 0,75 Л</t>
  </si>
  <si>
    <t xml:space="preserve">БЛОКИ ФОРТОЧКА АЛЮМИН. </t>
  </si>
  <si>
    <t>Е46-3-10-3</t>
  </si>
  <si>
    <t>ПРОБИВКА БОРОЗД В КИРПИЧНЫХ СТЕНАХ. ДО 100СМ2</t>
  </si>
  <si>
    <t xml:space="preserve">100 М </t>
  </si>
  <si>
    <t>Ц08-02-403-3</t>
  </si>
  <si>
    <t>ПРОВОД В ЗАЩИТНОЙ ОБОЛОЧКЕ ИЛИ КАБЕЛЬ ДВУХ-ТРЕХЖИЛЬНЫЕ: ПОД ШТУКАТУРКУ ПО СТЕНАМ ИЛИ В БОРОЗДАХ</t>
  </si>
  <si>
    <t>ГИПСОВЫЕ ВЯЖУЩИЕ Г-3</t>
  </si>
  <si>
    <t>ПРОВОД МАРКИ ВВГ СЕЧ. 2Х1,5ММ2</t>
  </si>
  <si>
    <t>ПРОВОД МАРКИ ВВГ СЕЧ. 2Х2,5ММ2</t>
  </si>
  <si>
    <t>ПРОВОД МАРКИ ВВГ СЕЧ. 3Х1,5ММ2</t>
  </si>
  <si>
    <t>ПРОВОД МАРКИ ВВГ СЕЧ. 3Х2,5ММ2</t>
  </si>
  <si>
    <t>ГОФРА ЩЛАНГ  Д=20ММ</t>
  </si>
  <si>
    <t>ИЗОЛЕНТА</t>
  </si>
  <si>
    <t>Ц08-03-593-6</t>
  </si>
  <si>
    <t>СВЕТИЛЬНИК ПОТОЛОЧНЫЙ ИЛИ НАСТЕННЫЙ С КРЕПЛЕНИЕМ ВИНТАМИ ДЛЯ ПОМЕЩЕНИЙ С НОРМАЛЬНЫМИ УСЛОВИЯМИ СРЕДЫ</t>
  </si>
  <si>
    <t>100 ШТ</t>
  </si>
  <si>
    <t>97117</t>
  </si>
  <si>
    <t>ЛЕНТА ЛИПКАЯ ИЗОЛЯЦИОННАЯ НА ПОЛИКАСИНОВОМ КОМПАУНДЕ МАРКИ ЛСЭПЛ ШИРИНОЙ 20-30ММ ТОЛЩИНОЙ ОТ 0,14 ДО 0,19ММ ВКЛ.</t>
  </si>
  <si>
    <t>Ц08-03-591-2</t>
  </si>
  <si>
    <t>ВЫКЛЮЧАТЕЛЬ ОДНОКЛАВИШНЫЙ УТОПЛЕННОГО ТИПА ПРИ СКРЫТОЙ ПРОВОДКЕ</t>
  </si>
  <si>
    <t>ПОДРОЗЕТНИК</t>
  </si>
  <si>
    <t>ВЫКЛЮЧАТЕЛЬ (2)</t>
  </si>
  <si>
    <t>Ц08-03-591-9</t>
  </si>
  <si>
    <t>РОЗЕТКА ШТЕПСЕЛЬНАЯ УТОПЛЕННОГО ТИПА ПРИ СКРЫТОЙ ПРОВОДКЕ</t>
  </si>
  <si>
    <t xml:space="preserve">РОЗЕТКИ (1)  </t>
  </si>
  <si>
    <t xml:space="preserve">РОЗЕТКИ (2) </t>
  </si>
  <si>
    <t>Е46-03-012-2</t>
  </si>
  <si>
    <t>ПРОБИВКА В БЕТОННЫХ КОНСТРУКЦИЯХ ПОЛОВ  БОРОЗД ПЛОЩАДЬЮ СЕЧЕНИЯ: ДО 50СМ2</t>
  </si>
  <si>
    <t>Е46-3-1-3</t>
  </si>
  <si>
    <t>ПРОБИВКА В КИРПИЧНЫХ СТЕНАХ ГНЕЗД РАЗМЕРОМ:</t>
  </si>
  <si>
    <t>100ШТ</t>
  </si>
  <si>
    <t>6</t>
  </si>
  <si>
    <t>E16-4-2-3</t>
  </si>
  <si>
    <t>ПРОКЛАДКА ТРУБОПРОВОДОВ ВОДОСНАБЖЕНИЯ ИЗ НАПОРНЫХ ПОЛИЭТИЛЕНОВЫХ ТРУБ НИЗКОГО ДАВЛЕНИЯ СРЕДНЕГО ТИПА НАРУЖНЫМ ДИАМЕТРОМ 32 ММ</t>
  </si>
  <si>
    <t>АГРЕГАТЫ ДЛЯ СВАРКИ ПОЛИЭТИЛЕНОВЫХ ТРУБ</t>
  </si>
  <si>
    <t>ТРУБЫ П/ПР ГВС  Д=32ММ  PN-20</t>
  </si>
  <si>
    <t xml:space="preserve">ОТВОД 90° ДУ=32ММ </t>
  </si>
  <si>
    <t xml:space="preserve">ПОЛОТВОД 45° ДУ=32ММ </t>
  </si>
  <si>
    <t xml:space="preserve">МУФТА ДУ=32ММ </t>
  </si>
  <si>
    <t xml:space="preserve">ПЕРЕХОДНИК ДУ=32Х25ММ </t>
  </si>
  <si>
    <t xml:space="preserve">ТРОЙНИК  ДУ=32Х25Х32ММ </t>
  </si>
  <si>
    <t>ФУТЛЯР ПВХ Д=32ММ</t>
  </si>
  <si>
    <t>7</t>
  </si>
  <si>
    <t>E16-4-2-2</t>
  </si>
  <si>
    <t>ПРОКЛАДКА ТРУБОПРОВОДОВ ВОДОСНАБЖЕНИЯ ИЗ НАПОРНЫХ ПОЛИЭТИЛЕНОВЫХ ТРУБ НИЗКОГО ДАВЛЕНИЯ СРЕДНЕГО ТИПА НАРУЖНЫМ ДИАМЕТРОМ 25 ММ</t>
  </si>
  <si>
    <t>ТРУБЫ П/ПР ГВС  Д=25ММ  PN-20</t>
  </si>
  <si>
    <t xml:space="preserve">ОТВОД 90° ДУ=25ММ </t>
  </si>
  <si>
    <t xml:space="preserve">ПОЛОТВОД 45° ДУ=25ММ </t>
  </si>
  <si>
    <t xml:space="preserve">МУФТА ДУ=25ММ </t>
  </si>
  <si>
    <t>E18-3-1-2</t>
  </si>
  <si>
    <t>УСТАНОВКА РАДИАТОРОВ БИМЕТАЛИЧЕСКИЕ</t>
  </si>
  <si>
    <t>100КВТ</t>
  </si>
  <si>
    <t>УСТАНОВКИ ДЛЯ ГИДРАВЛИЧЕСКИХ ИСПЫТАНИЙ ТРУБОПРОВОДОВ, ДАВЛЕНИЕ НАГНЕТАНИЯ, НИЗКОЕ 0,1 (1) МПА (КГС/СМ2), ВЫСОКОЕ 10 (100) МПА (КГС/СМ2)</t>
  </si>
  <si>
    <t>ФУМ ЛЕНТА</t>
  </si>
  <si>
    <t>E16-7-1-3</t>
  </si>
  <si>
    <t>УСТАНОВКА ВЕНТИЛЕЙ, ЗАДВИЖЕК, ЗАТВОРОВ, КЛАПАНОВ ОБРАТНЫХ, КРАНОВ ПРОХОДНЫХ НА ТРУБОПРОВОДАХ ИЗ СТАЛЬНЫХ ТРУБ ДИАМЕТРОМ ДО 25 ММ</t>
  </si>
  <si>
    <t>УГЛОВАЯ КРАН ДЛЯ РАДИАТОРА Д=20ММ  1/2</t>
  </si>
  <si>
    <t>4</t>
  </si>
  <si>
    <t xml:space="preserve">КОНВЕНТОР  1200 Х 500 ММ  </t>
  </si>
  <si>
    <t>1-ЭТАЖ</t>
  </si>
  <si>
    <t>Е15-01-047-15 К=0,6</t>
  </si>
  <si>
    <t>РАЗБОРКА ПОДВЕСНЫХ ПОТОЛКОВ ТИПА &lt;АРМСТРОНГ&gt; ПО КАРКАСУ ИЗ ОЦИНКОВАННОГО ПРОФИЛЯ</t>
  </si>
  <si>
    <t>Е10-1-60-2 ДОП. 6</t>
  </si>
  <si>
    <t>РАЗБОРКА ТЯГА (БАГЕТ)</t>
  </si>
  <si>
    <t>2</t>
  </si>
  <si>
    <t>Е61-26-1</t>
  </si>
  <si>
    <t>ОЧИСТКА ПОТОЛКОВ (СТАРЫЙ ОТДЕЛКА) ВНУТРЕННЫХ ПОМЕЩЕНИЙ</t>
  </si>
  <si>
    <t>Е15-01-047-15</t>
  </si>
  <si>
    <t>УСТРОЙСТВО ПОДВЕСНЫХ ПОТОЛКОВ ТИПА «АРМСТРОНГ» ПО МЕТАЛЛИЧЕСКОМУ КАРКАСУ</t>
  </si>
  <si>
    <t>ДРЕЛЬ ЭЛЕКТРИЧЕСКИЙ</t>
  </si>
  <si>
    <t>ПЛИТЫ ОБЛИЦОВОЧНЫЕ «АРМСТРОНГ»</t>
  </si>
  <si>
    <t>ВИНТЫ САМОНАРЕЗАЮЩИЕ</t>
  </si>
  <si>
    <t>УСТАНОВКА И КРЕПЛЕНИЕ ПОТЛОЧНАЯ ТЯГА ИЗ ПЕНОПЛАСТА (БАГЕТ) -2М</t>
  </si>
  <si>
    <t xml:space="preserve">ПОТЛОЧНАЯ ТЯГА ИЗ ПЕНОПЛАСТА (БАГЕТ) </t>
  </si>
  <si>
    <t>КЛЕЙ СТРОИТЕЛЬНЫЙ "ЖИДКИЕ ГВОЗДИ" (ГЕРМЕТИКА)</t>
  </si>
  <si>
    <t xml:space="preserve">Е09-03-048-2               </t>
  </si>
  <si>
    <t>МОНТАЖ ПОТОЛКОВ ПОДВЕСНЫХ:ГРИЛЬЯТО</t>
  </si>
  <si>
    <t>ДЮБЕЛЬ ГВОЗД С ПРОБКОЙ</t>
  </si>
  <si>
    <t>E15-6-5-1    ДОП-9</t>
  </si>
  <si>
    <t>ОКЛЕЙКА СТЕН ОБОЯМИ</t>
  </si>
  <si>
    <t>АВТОМОБИЛИ БОРТОВЫЕ ГРУЗОПОДЪЕМНОСТЬЮ ДО 5 Т</t>
  </si>
  <si>
    <t>КЛЕЙ ОБОЙНЫЙ УНИВЕРСАЛЬНЫЙ</t>
  </si>
  <si>
    <t>ОБОЙ</t>
  </si>
  <si>
    <t xml:space="preserve">ОБШИВКА СТЕН СЕРПИЯНКА </t>
  </si>
  <si>
    <t>СЕРПИЯНКА 1 МЕТР</t>
  </si>
  <si>
    <t>Е54-3-5</t>
  </si>
  <si>
    <t>Е46-03-007-3</t>
  </si>
  <si>
    <t>002831</t>
  </si>
  <si>
    <t>МОЛОТКИ ОТБОЙНЫЕ ЭЛЕКТРИЧЕСКИЕ</t>
  </si>
  <si>
    <t>15</t>
  </si>
  <si>
    <t>Е15-07-17-01</t>
  </si>
  <si>
    <t>КЛЕЙ СТРОИТЕЛЬНЫЙ "ЖИДКИЕ ГВОЗД"</t>
  </si>
  <si>
    <t>Е10-01-036-05</t>
  </si>
  <si>
    <t>ШУРУПОВЕРТ</t>
  </si>
  <si>
    <t>Е57-3-1</t>
  </si>
  <si>
    <t>Е57-2-9</t>
  </si>
  <si>
    <t>РАЗБОРКА ПОКРЫТИЙ ПОЛОВ ИЗ ЛАМИНАТА</t>
  </si>
  <si>
    <t>Е57-2-3</t>
  </si>
  <si>
    <t>РАЗБОРКА ПОКРЫТИЙ  ПОЛОВ  ИЗ КЕРАМИЧЕСКИХ ПЛИТОК</t>
  </si>
  <si>
    <t>Е57-3-2</t>
  </si>
  <si>
    <t>ЛАМИНИРОВАННОЕ НАПОЛЬНОЕ ПОКРЫТИЕ ТИПА PERGO</t>
  </si>
  <si>
    <t>УСТРОЙСТВО ПОКРЫТИЙ ИЗ КЕРАМОГРАНИТНЫХ ПЛИТОК ТОЛЩИНОЙ ДО 15 ММ РАЗМЕРОМ ДО 60Х60 СМ</t>
  </si>
  <si>
    <t>Е11-01-053-02</t>
  </si>
  <si>
    <t>УКЛАДКА МЕТАЛЛИЧЕСКОГО НАКЛАДНОГО ПРОФИЛЯ (ПОРОГИ, НАКЛАДКИ, И Т.П.): НА БЕТОННОЕ ОСНОВАНИЕ</t>
  </si>
  <si>
    <t>ДРЕЛЬ-ПЕРФОРАТОР ЭЛЕКТРИЧЕСКАЯ</t>
  </si>
  <si>
    <t>ПРОФИЛИ СТЫКОПЕРЕКРЫВАЮЩИЕ ИЗ СТАЛЬНЫХ И АЛЮМИНИЕВЫХ СПЛАВОВ  /ПО ПРОЕКТУ/</t>
  </si>
  <si>
    <t>2-ЭТАЖ</t>
  </si>
  <si>
    <t>3-ЭТАЖ</t>
  </si>
  <si>
    <t>Е67-4-3</t>
  </si>
  <si>
    <t>ДЕМОНТАЖ ОСВЕТИТЕЛЬНЫХ ПРИБОРОВ СВЕТИЛЬНИКИ</t>
  </si>
  <si>
    <t>Е67-4-1</t>
  </si>
  <si>
    <t>ДЕМОНТАЖ ОСВЕТИТЕЛЬНЫХ ПРИБОРОВ ВЫКЛЮЧАТЕЛЬ И РОЗЕТКИ</t>
  </si>
  <si>
    <t>ВЫКЛЮЧАТЕЛЬ (1)</t>
  </si>
  <si>
    <t>Ц0803-599-12</t>
  </si>
  <si>
    <t>ЩИТКИ, УСТАНАВЛИВАЕМЫЕ НА СТЕНЕ БОЛТАМИ НА КОНСТРУКЦИИ, МАССА ЩИТКА, КГ, ДО 6</t>
  </si>
  <si>
    <t>ЩИТ ЭЛЕКТРИЧЕСКАЯ (36)</t>
  </si>
  <si>
    <t xml:space="preserve">НОЛ ШИНА </t>
  </si>
  <si>
    <t>ПЕРЕМИЧКА  3 Ф</t>
  </si>
  <si>
    <t>Ц8-3-526-1</t>
  </si>
  <si>
    <t>АВТОМАТ ОДНО-, ДВУХ-, ТРЕХПОЛЮСНЫЙ, УСТАНАВЛИВАЕМЫЙ НА КОНСТРУКЦИИ, НА СТЕНЕ ИЛИ КОЛОННЕ, НА ТОК ДО 25 А</t>
  </si>
  <si>
    <t>ВЫКЛЮЧАТЕЛЬ АВТОМАТИЧЕСКИЙ 63A  3 полюс</t>
  </si>
  <si>
    <t>ВЫКЛЮЧАТЕЛЬ АВТОМАТИЧЕСКИЙ 32A  3 полюс</t>
  </si>
  <si>
    <t>ВЫКЛЮЧАТЕЛЬ АВТОМАТИЧЕСКИЙ 25A  1 полюс</t>
  </si>
  <si>
    <t>ВЫКЛЮЧАТЕЛЬ АВТОМАТИЧЕСКИЙ 16A  1 полюс</t>
  </si>
  <si>
    <t>ОТОПЛЕНИЕ  (1,2,3 - ЭТАЖ)</t>
  </si>
  <si>
    <t>РАДИАТОР 10 СЕКЦИЯ</t>
  </si>
  <si>
    <t>Е65-19-1</t>
  </si>
  <si>
    <t>ДЕМОНТАЖ РАДИАТОРОВ</t>
  </si>
  <si>
    <t>8</t>
  </si>
  <si>
    <t>E18-1-2-6</t>
  </si>
  <si>
    <t>КОТЕЛ</t>
  </si>
  <si>
    <t>КОМПЛ</t>
  </si>
  <si>
    <t xml:space="preserve">КРАН ШАРАВОЙ Д=32ММ  </t>
  </si>
  <si>
    <t xml:space="preserve">КРАН ШАРАВОЙ Д=25ММ  </t>
  </si>
  <si>
    <t xml:space="preserve">КРАН ШАРАВОЙ Д=20ММ  </t>
  </si>
  <si>
    <t xml:space="preserve">КРАН ЛАТУН Д=25ММ  </t>
  </si>
  <si>
    <t xml:space="preserve">КРАН ЛАТУН Д=20ММ  </t>
  </si>
  <si>
    <t>Е18-6-7-2</t>
  </si>
  <si>
    <t>УСТАНОВКА МАГИСТРАЛЬНЫЙ КАТРИДЖНЫЙ ФИЛЬТР ДЛЯ ВОДЫ</t>
  </si>
  <si>
    <t>10ШТ</t>
  </si>
  <si>
    <t>Е18-4-1-6</t>
  </si>
  <si>
    <t>УСТАНОВКА РАСШИРИТЕЛЬНЫЙ БАКОВ</t>
  </si>
  <si>
    <t>10БАК</t>
  </si>
  <si>
    <t>РАСШИРИТЕЛЬНЫЙ БАК Э008Р, 50 Л</t>
  </si>
  <si>
    <t>Е18-5-1-1</t>
  </si>
  <si>
    <t>ЛЕНТАФУМ</t>
  </si>
  <si>
    <t>Е18-06-003-10</t>
  </si>
  <si>
    <t>ВОЗДУХОВОД  ЛАТУН Д=32ММ</t>
  </si>
  <si>
    <t>Е18-06-005-02</t>
  </si>
  <si>
    <t>Е18-07-001-01</t>
  </si>
  <si>
    <t>УСТАНОВКА ТЕРМОДАВЛЕНИЯ ДАТЧИК</t>
  </si>
  <si>
    <t>ТЕРМО-ДАВЛЕНИЯ ДАТЧИК</t>
  </si>
  <si>
    <t>Е16-05-003-02</t>
  </si>
  <si>
    <t>УСТАНОВКА ОБРАТНЫЙ КЛАПАН</t>
  </si>
  <si>
    <t>ОБРАТНЫЙ КЛАПАН Д=32ММ  ЛАТУН</t>
  </si>
  <si>
    <t>Ц08-3-599-12</t>
  </si>
  <si>
    <t>УСТАНОВКА СТАБИЛИЗАТОР</t>
  </si>
  <si>
    <t>СТАБИЛИЗАТОР МАРКИ DUSELМОДЕЛЬ DSS-500Вт</t>
  </si>
  <si>
    <t>9</t>
  </si>
  <si>
    <t>10</t>
  </si>
  <si>
    <t>ФАСАД</t>
  </si>
  <si>
    <t>1</t>
  </si>
  <si>
    <t>Е63-7-5</t>
  </si>
  <si>
    <t>РАЗБОРКА РЕШЕТКА ПВХ</t>
  </si>
  <si>
    <t>Е62-41-1</t>
  </si>
  <si>
    <t>Е08-07-001-2</t>
  </si>
  <si>
    <t>УСТАНОВКА И РАЗБОРКА НАРУЖНЫХ ИНВЕНТАРНЫХ ЛЕСОВ ВЫСОТОЙ ДО 16 М: ТРУБЧАТЫХ ДЛЯ ПРОЧИХ РАБОТ</t>
  </si>
  <si>
    <t>51622</t>
  </si>
  <si>
    <t>ЩИТЫ НАСТИЛА</t>
  </si>
  <si>
    <t>СПЛОШНОЕ ВЫРАВНИВАНИЕ ПОВЕРХНОСТЕЙ СТЕН НАРУЖНЫЙ</t>
  </si>
  <si>
    <t>СМЕСЬ СУХАЯ ГИПСОВАЯ (КАФЕЛЬ КЛЕЙ)</t>
  </si>
  <si>
    <t>Е15-2-39-1   ДОП.11</t>
  </si>
  <si>
    <t>100 М2 ПОВЕРХНОСТИ</t>
  </si>
  <si>
    <t>ГРУНТОВКА НА ОСНОВЕ МИКРОКАЛЬЦИТА</t>
  </si>
  <si>
    <t>ЛАК ВОДНО-ДИСПЕРСИОННЫЙ НА ОСНОВЕ АКРИЛА</t>
  </si>
  <si>
    <t>ОТДЕЛКА НАРУЖНЫХ СТЕН ПО ПОДГОТОВЛЕННЫМ ПОВЕРХНОСТЯМ ДЕКОРАТИВНЫМ ПОКРЫТИЕМ ПОД ИМИТАЦИЮ НАТУРАЛЬНОГО КАМНЯ "ТРАВЕРТИН ОТТОЧЕНТО ФАСАДНЫЙ" СПЛОШНОЙ НАНЕСЕНИЕ С ПОЛИРОВКОЙ ПОВЕРХНОСТИ (БЕЗ РИСУНКА) С РАСХОДОМ 350КГ</t>
  </si>
  <si>
    <t>СМЕС ТИПА ТРАВЕРТИН ОТТОЧЕНТО НАРУЖНЫЙ</t>
  </si>
  <si>
    <t>Е10-01-039-1</t>
  </si>
  <si>
    <t>УСТАНОВКА ДВЕРНЫХ БЛОКОВ МДФ</t>
  </si>
  <si>
    <t>ГВОЗДИ СТРОИТЕЛЬНЫЕ</t>
  </si>
  <si>
    <t xml:space="preserve">ДВЕРНЫХ БЛОКОВ МДФ </t>
  </si>
  <si>
    <t xml:space="preserve">ПЕНА МОНТАЖНАЯ </t>
  </si>
  <si>
    <t>Е46-04-012-3</t>
  </si>
  <si>
    <t>РАЗБОРКА ЗАПОЛНЕНИЙ ПРОЕМОВ: ДВЕРНЫХ</t>
  </si>
  <si>
    <t>МАСЛЯНАЯ ОКРАСКА МЕТАЛЛИЧЕСКИХ ПОВЕРХНОСТЕЙ: АЛЮПАН</t>
  </si>
  <si>
    <t xml:space="preserve">ОТТОЧЕНТО </t>
  </si>
  <si>
    <t>E10-1-61-2 ШHК.ДОП.6</t>
  </si>
  <si>
    <t xml:space="preserve">УСТАНОВКА ДЕКОРАТИВНЫХ РЕШЕТОК </t>
  </si>
  <si>
    <t>РЕШЕТКА</t>
  </si>
  <si>
    <t>С111-870</t>
  </si>
  <si>
    <t xml:space="preserve">РЕШЕТКА ДЕКОРАТИВНАЯ ПВХ </t>
  </si>
  <si>
    <t>E15-1-26-1 ШHК.ДОП.6</t>
  </si>
  <si>
    <t>ГЛАДКАЯ ОБЛИЦОВКА СТЕН, СТОЛБОВ, ПИЛЯСТР И ОТКОСОВ ПЛИТКАМИ ИЗ КЕРАМИЧЕСКОГО ГРАНИТА /КЕРАМОГРАНИТ/ ТОЛЩИНОЙ ДО 15 ММ, ПО КИРПИЧУ И БЕТОНУ, ЧИСЛО ПЛИТ В 1М2: ДО 10 ШТ. /ЦОКОЛ/</t>
  </si>
  <si>
    <t>АВТОПОГРУЗЧИКИ 5 Т</t>
  </si>
  <si>
    <t>ПОДЪЕМНИКИ МАЧТОВЫЕ СТРОИТЕЛЬНЫЕ 0,5 Т</t>
  </si>
  <si>
    <t>РАСТВОРОМЕШАЛКИ ДЛЯ ПРИГОТОВЛЕНИЯ ВОДОЦЕМЕНТНЫХ И ДРУГИХ РАСТВОРОВ 350 Л</t>
  </si>
  <si>
    <t>СТАНКИ КАМНЕРЕЗНЫЕ УНИВЕРСАЛЬНЫЕ</t>
  </si>
  <si>
    <t>ВОДА</t>
  </si>
  <si>
    <t>ВЕТОШЬ</t>
  </si>
  <si>
    <t>С111-270</t>
  </si>
  <si>
    <t>Е10-02-019-2</t>
  </si>
  <si>
    <t>ОБЛИЦОВКА ЦОКОЛЬ ИЗ АСБЕСТОЦЕМЕНТНЫХ ЛИСТОВ С ГОТОВЫМ КАРКАСОМ</t>
  </si>
  <si>
    <t>АСБЕТОЦИМЕНТНЫХ ЛИСТОВ  1800Х1200ММ</t>
  </si>
  <si>
    <t>САМАРЕЗ</t>
  </si>
  <si>
    <t>E10-1-60-2 ШHК.ДОП.6</t>
  </si>
  <si>
    <t>УСТАНОВКА И КРЕПЛЕНИЕ ДЕКОРАТИВНЫХ ТЯГ ИЗ ПЕНОПОЛИСТЕРОЛА</t>
  </si>
  <si>
    <t>ТЯГА ИЗ ПОЛИПРОПИЛЕНА</t>
  </si>
  <si>
    <t>КЛЕЙ СТРОИТЕЛЬНЫЙ "ЖИДКОЕ ГВОЗДИ"</t>
  </si>
  <si>
    <t>E10-1-35-1 ШHК.ДОП.4</t>
  </si>
  <si>
    <t xml:space="preserve">ДОСКИ ПОДОКОННЫЕ ИЗ ПВХ  60СМ  </t>
  </si>
  <si>
    <t>Е56-12-6</t>
  </si>
  <si>
    <t>18</t>
  </si>
  <si>
    <t xml:space="preserve">БЛОГОУСТРОЙСТВО </t>
  </si>
  <si>
    <t>Е68-20-1</t>
  </si>
  <si>
    <t>РАЗБОРКА ПОКРЫТИЙ ПОЛОВ: ИЗ БРУСЧАТКА</t>
  </si>
  <si>
    <t>Е11-01-002-01</t>
  </si>
  <si>
    <t>УСТРОЙСТВО ОСНОВАНИЕ ПОД БРУСЧАТКА: ПЕСЧАНЫХ</t>
  </si>
  <si>
    <t>ПЕСОК</t>
  </si>
  <si>
    <t>E11-01-025-02</t>
  </si>
  <si>
    <t xml:space="preserve">УСТРОЙСТВО ПОКРЫТИЙ ИЗ БРУСЧАТКИ </t>
  </si>
  <si>
    <t>БРУСЧАТКА</t>
  </si>
  <si>
    <t>РАСТВОР М100</t>
  </si>
  <si>
    <t>УСТАНОВКА БАРДЮР БРУСЧАТНЫХ</t>
  </si>
  <si>
    <t>БАРДЮР БРУСЧАТНЫХ</t>
  </si>
  <si>
    <t>ЛЮК БРУСЧАТКА   600Х600ММ</t>
  </si>
  <si>
    <t>Оборудование</t>
  </si>
  <si>
    <t>Транспортные расходы на оборудование  2%</t>
  </si>
  <si>
    <t xml:space="preserve">Всего </t>
  </si>
  <si>
    <t>Е65-4-1</t>
  </si>
  <si>
    <t>ДЕМОНТАЖ САНИТАРНЫХ ПРИБОРОВ УМЫВАЛЬНИКОВ И РАКОВИН</t>
  </si>
  <si>
    <t>100 ПРИБ</t>
  </si>
  <si>
    <t>Е65-4-2</t>
  </si>
  <si>
    <t xml:space="preserve">ДЕМОНТАЖ САНИТАРНЫХ ПРИБОРОВ УНИТАЗ </t>
  </si>
  <si>
    <t>ДЕМОНТАЖ  СУЩИЛКА ЭЛЕКТРИЧЕСКАЯ И ВЕНТИЛЯТОР ВЕНТИЛЯЦИЯ</t>
  </si>
  <si>
    <t>Е65-1-3</t>
  </si>
  <si>
    <t>РАЗБОРКА КАНАЛИЗАЦИОННАЯ  ТРУБ ДИАМЕТРОМ ДО: 50ММ</t>
  </si>
  <si>
    <t>E16-4-2-1</t>
  </si>
  <si>
    <t>ДЕМОНТАЖ ТРУБ ВОДОПРОВОДОВ Д=20ММ</t>
  </si>
  <si>
    <t>50%</t>
  </si>
  <si>
    <t>РАЗБОРКА СТЕН ИЗ КЕРАМИЧЕСКАЯ ПЛИТКА</t>
  </si>
  <si>
    <t>РАЗБОРКА ПОКРЫТИЙ ПОЛОВ ИЗ КЕРАМИЧЕСКИХ ПЛИТОК</t>
  </si>
  <si>
    <t>Е46-04-012-02</t>
  </si>
  <si>
    <t xml:space="preserve">ДЕМОНТАЖ  ПЕРЕГОРОДОК ИЗ АЛЮМИНИЕВЫХ МНОГОКАМЕРНЫХ ПРОФИЛЕЙ </t>
  </si>
  <si>
    <t>Е15-07-17-04</t>
  </si>
  <si>
    <t>ОБЛИЦОВКА КАРКАСОВ ПАНЕЛЯМИ: ДЕКОРАТИВНЫМИ ПЛАСТИКОВЫМИ С УСТРОЙСТВОМ КАРКАСА БЕЗ ОТНОСА ОТ ПОТОЛКА</t>
  </si>
  <si>
    <t>ПАНЕЛИ ОБЛИЦОВОЧНЫЕ ПЛАСТИКОВЫЕ ДЕКОР</t>
  </si>
  <si>
    <t>ШРУП-САМАРЕЗ</t>
  </si>
  <si>
    <t xml:space="preserve">E15-1-26-1     ДОП-6   </t>
  </si>
  <si>
    <t>ГЛАДКАЯ ОБЛИЦОВКА СТЕН, СТОЛБОВ, ПИЛЯСТР И ОТКОСОВ [БЕЗ КАРНИЗНЫХ, ПЛИНТУСНЫХ И УГЛОВЫХ ПЛИТОК] БЕЗ УСТАНОВКИ ПЛИТОК ТУАЛЕТНОГО ГАРНИТУРА НА КЛЕЕ ИЗ СУХИХ СМЕСЕЙ ПО КИРПИЧУ И БЕТОНУ</t>
  </si>
  <si>
    <t>ГРУНТОВКА (ХАЙАТ)</t>
  </si>
  <si>
    <t>КАФЕЛЬ УГОЛ НИКЕЛЬ</t>
  </si>
  <si>
    <t>УСТРОИСТВО БЕТОННЫХ ПОЛОВ ТОЛЩИНОЙ 20ММ (ОБШИЙ ТОЛЩИНА 50ММ)</t>
  </si>
  <si>
    <t>БЕТОН М150</t>
  </si>
  <si>
    <t>Е11-1-11-4       К-6</t>
  </si>
  <si>
    <t>УСТРОИСТВО СТЯЖКА ПОЛОВ БЕТОННЫХ НА КАЖДЫЕ 5 ММ ИЗМЕНЕНИЯ ТОЛЩИНЫ СТЯЖКИ ДОБАВЛЯТЬ К  НОРМЕ 11-01-011-03</t>
  </si>
  <si>
    <t>УСТРОЙСТВО ПОКРЫТИЙ ИЗ КЕРАМОГРАНИТНЫХ ПЛИТОК ТОЛЩИНОЙ ДО 15 ММ РАЗМЕРОМ ДО 1200Х600 ММ</t>
  </si>
  <si>
    <t>Е10-01-036-02</t>
  </si>
  <si>
    <t>УСТАНОВКА ПЕРЕГОРОДКА БЛОКОВ ИЗ АЛЮМИНИЕВЫХ МНОГОКАМЕРНЫХ ПРОФИЛЕЙ</t>
  </si>
  <si>
    <t>ПЕРЕГОРОДКА ИЗ АКФА С ДВЕРАМИ</t>
  </si>
  <si>
    <t>САНУЗЕЛЬ  1,2,3 ЭТАЖ  - 6 ШТ</t>
  </si>
  <si>
    <t>Е54-3-4</t>
  </si>
  <si>
    <t>РАЗБОРКА ПОДШИВКИ ПОТОЛКОВ ИЗ ДЕКОРАТИВНЫХ ПЛАСТИКОВЫХ ПАНЕЛЕЙ</t>
  </si>
  <si>
    <t>Е17-01-003-02</t>
  </si>
  <si>
    <t>УСТАНОВКА УНИТАЗ</t>
  </si>
  <si>
    <t>10  КОМП.</t>
  </si>
  <si>
    <t>УНИТАЗ</t>
  </si>
  <si>
    <t xml:space="preserve">ГИПКИЙ ШЛАНГ </t>
  </si>
  <si>
    <t>СИФОН ДЛЯ УНИТАЗА  (ГОФРА)</t>
  </si>
  <si>
    <t>КРЕПЛЕНИЯ ДЛЯ УНИТАЗ</t>
  </si>
  <si>
    <t>Е17-01-001-14</t>
  </si>
  <si>
    <t>УСТАНОВКА УМЫВАЛЬНИКОВ ОДИНОЧНЫХ С ПОДВОДКОЙ ХОЛОДНОЙ И ГОРЯЧЕЙ ВОДЫ</t>
  </si>
  <si>
    <t>ДЮБЕЛИ РАСПОРНЫЕ ПОЛИЭТИЛЕНОВЫЕ</t>
  </si>
  <si>
    <t>10 ШТ</t>
  </si>
  <si>
    <t>УМЫВАЛЬНИКИ</t>
  </si>
  <si>
    <t>КОМПЛЕКТ</t>
  </si>
  <si>
    <t>ШУРУПЫ СТРОИТЕЛЬНЫЕ</t>
  </si>
  <si>
    <t>СИФОН ДЛЯ РОКОВИНА  (ГОФРА)</t>
  </si>
  <si>
    <t xml:space="preserve">КРЕПЛЕНИЯ ДЛЯ РОКОВИНА  </t>
  </si>
  <si>
    <t>Е17-01-002-03</t>
  </si>
  <si>
    <t>УСТАНОВКА СМЕСИТЕЛЕЙ</t>
  </si>
  <si>
    <t>E17-1-2-3</t>
  </si>
  <si>
    <t>УСТАНОВКА СМЕСИТЕЛЕЙ  ТАХОРАТ</t>
  </si>
  <si>
    <t>СМЕСТИТЕЛЬ ДЛЯ ТОХОРАТ</t>
  </si>
  <si>
    <t>E17-1-1-22</t>
  </si>
  <si>
    <t>УСТАНОВКА ТРАПОВ ДИАМЕТРОМ: 50ММ</t>
  </si>
  <si>
    <t>ТРАП НИКЕЛЬ Д=50ММ</t>
  </si>
  <si>
    <t>Ц08-03-602-2</t>
  </si>
  <si>
    <t>УСТАНОВКА ВОДОНАГРЕВАТЕЛЕЙ</t>
  </si>
  <si>
    <t>ВОДОНАГРЕВАТЕЛИ АРИСТОН 15Л</t>
  </si>
  <si>
    <t>КРАН ОТСЕКАТЕЛЬНЫЙ  1/2</t>
  </si>
  <si>
    <t>E17-1-2-5</t>
  </si>
  <si>
    <t>ФЕН ДЛЯ СУШКИ РУК</t>
  </si>
  <si>
    <t>УСТАНОВКА ТУАЛЕТНЫХ ГАРНИТУРОВ</t>
  </si>
  <si>
    <t>КОМП.</t>
  </si>
  <si>
    <t>БУМАГАДЕРЖАТЕЛЬ</t>
  </si>
  <si>
    <t>САЛФЕТКАДЕРЖАТЕЛЬ</t>
  </si>
  <si>
    <t>ЩЕТКА  НИКЕЛИРОВАННАЯ</t>
  </si>
  <si>
    <t>МЫЛНЫЦА НИКЕЛЬ</t>
  </si>
  <si>
    <t>МЫЛНЫЦА КНОПИЧНАЯ (ДОЗАТОР)</t>
  </si>
  <si>
    <t>ЗЕРКАЛО  ЭЛЕКТРОННЫЙ</t>
  </si>
  <si>
    <t>УРНА  НИКЕЛЬ</t>
  </si>
  <si>
    <t>ВЕШАЛКА (2)</t>
  </si>
  <si>
    <t>ЗАТРАТЫ ТРУДА РАБОЧИХ-СТРОИТЕЛЕЙ К=1,2</t>
  </si>
  <si>
    <t>ПЕРЕХОДНИК Д=25Х20ММ</t>
  </si>
  <si>
    <t>ПРОКЛАДКА ТРУБОПРОВОДОВ ВОДОСНАБЖЕНИЯ ИЗ НАПОРНЫХ ПОЛИЭТИЛЕНОВЫХ ТРУБ НИЗКОГО ДАВЛЕНИЯ СРЕДНЕГО ТИПА НАРУЖНЫМ ДИАМЕТРОМ 20 ММ</t>
  </si>
  <si>
    <t>ТРУБЫ П/ПР ХВС  Д=20ММ  PN-16</t>
  </si>
  <si>
    <t>ТРУБЫ П/ПР ГВС  Д=20ММ  PN-20</t>
  </si>
  <si>
    <t xml:space="preserve">ОТВОД 90° ДУ=20ММ </t>
  </si>
  <si>
    <t xml:space="preserve">ТРОЙНИК ДУ=20ММ </t>
  </si>
  <si>
    <t xml:space="preserve">МУФТА ДУ=20ММ </t>
  </si>
  <si>
    <t>АМЕРКАНКА (УШАСТИК) Д=20ММ (1/2)</t>
  </si>
  <si>
    <t>АДАПТОР В/Р Д=20ММ</t>
  </si>
  <si>
    <t>МОСТИК Д=20ММ</t>
  </si>
  <si>
    <t>Е16-04-001-01</t>
  </si>
  <si>
    <t>ПРОКЛАДКА ТРУБОПРОВОДОВ КАНАЛИЗАЦИИ ИЗ ПОЛИЭТИЛЕНОВЫХ ТРУБ ВЫСОКОЙ ПЛОТНОСТИ ДИАМЕТРОМ: 50 ММ</t>
  </si>
  <si>
    <t>ТРУБОПРОВОДЫ КАНАЛИЗАЦИИ ИЗ ПОЛИЭТИЛЕНОВЫХ ТРУБ ВЫСОКОЙ ПЛОТНОСТИ С ГИЛЬЗАМИ, Д=50 ММ</t>
  </si>
  <si>
    <t>ОТВОДЫ Д=50ММ К КАНАЛИЗ. ТРУБАМ</t>
  </si>
  <si>
    <t>ТРОЙНИК Д=50ММ К КАНАЛИЗ. ТРУБАМ</t>
  </si>
  <si>
    <t>МУФТА Д=50ММ К КАНАЛИЗ. ТРУБАМ</t>
  </si>
  <si>
    <t>Е16-04-001-02</t>
  </si>
  <si>
    <t>ПРОКЛАДКА ТРУБОПРОВОДОВ КАНАЛИЗАЦИИ ИЗ ПОЛИЭТИЛЕНОВЫХ ТРУБ ВЫСОКОЙ ПЛОТНОСТИ ДИАМЕТРОМ: 100 ММ</t>
  </si>
  <si>
    <t>ТРУБОПРОВОДЫ КАНАЛИЗАЦИИ ИЗ ПОЛИЭТИЛЕНОВЫХ ТРУБ ВЫСОКОЙ ПЛОТНОСТИ С ГИЛЬЗАМИ, Д=100 ММ</t>
  </si>
  <si>
    <t>МУФТА Д=100ММ К КАНАЛИЗ. ТРУБАМ</t>
  </si>
  <si>
    <t>ТРОЙНИК  Д=100Х100Х100ММ К КАНАЛИЗ. ТРУБАМ</t>
  </si>
  <si>
    <t>ОТВОД  Д=100ММ К КАНАЛИЗ. ТРУБАМ</t>
  </si>
  <si>
    <t>САНТЕХНИЧЕСКАЯ РАБОТЫ</t>
  </si>
  <si>
    <t>СМЕСИТЕЛИ РОКОВИНА</t>
  </si>
  <si>
    <t>E17-1-4-2</t>
  </si>
  <si>
    <t>УСТАНОВКА БИДЕ</t>
  </si>
  <si>
    <t>10КОМ.</t>
  </si>
  <si>
    <t>БИДЕ ИЗ КЕРАМИКА</t>
  </si>
  <si>
    <t>ГИПКАЯ ПОДВОДКА   ШЛАНГ  40СМ</t>
  </si>
  <si>
    <t>ГОФРА ШЛАНГ</t>
  </si>
  <si>
    <t>УСТАНОВКА СМЕСИТЕЛЕЙ  БИДЕ</t>
  </si>
  <si>
    <t>СМЕСТИТЕЛЬ ДЛЯ БИДЕ"</t>
  </si>
  <si>
    <t>11</t>
  </si>
  <si>
    <t>МИНВАТА</t>
  </si>
  <si>
    <t xml:space="preserve">РАЗБОРКА СТЕН КИРПИЧНЫЙ </t>
  </si>
  <si>
    <t>на    КАПИТАЛЬНЫЙ РЕМОНТ ЗДАНИЯ АКБ "ХАМКОРБАНК" ТАХТАПУЛ г.ТАШКЕНТ</t>
  </si>
  <si>
    <t>ПРОЕМЫ</t>
  </si>
  <si>
    <t>ПОДВАЛ</t>
  </si>
  <si>
    <t>ДЕМОНТАЖНЫЕ РАБОТЫ</t>
  </si>
  <si>
    <t>ДОСКИ НЕОБРЕЗНЫЕ ИЗ ХВОЙНЫХ ПОРОД ДЛИНОЙ 4-6,5 М, ЛЮБОЙ ШИРИНЫ, ТОЛЩИНОЙ 44 ММ И БОЛЕЕ, IV СОРТА</t>
  </si>
  <si>
    <t>МОНТАЖНЫЕ РАБОТЫ</t>
  </si>
  <si>
    <t>ОТОПЛЕНИЕ  (ПОДВАЛ)</t>
  </si>
  <si>
    <t>ГЛАВНЫЙ ФАСАД</t>
  </si>
  <si>
    <t>ДВОРОВОЙ ФАСАД</t>
  </si>
  <si>
    <t>ОБ</t>
  </si>
  <si>
    <t>м3</t>
  </si>
  <si>
    <t xml:space="preserve">ФИЛЬТР ВОДИННОЙ   Д=25ММ (КОСОЙ)  </t>
  </si>
  <si>
    <t xml:space="preserve">ФИЛЬТР ВОДИННОЙ   Д=20ММ (КОСОЙ) </t>
  </si>
  <si>
    <t>ФИЛЬТР ВОДИННОЙ   (КОСОЙ)  ЛАТУН.</t>
  </si>
  <si>
    <t>Е51-3-2</t>
  </si>
  <si>
    <t>Е310-1035</t>
  </si>
  <si>
    <t>Е27-02-010-1</t>
  </si>
  <si>
    <t>ПОТОЛКИ ГИРЛЯТО С КОМПЛЕКТУЮЩИМИ</t>
  </si>
  <si>
    <t>РАЗБОРКА СТЕН КИРПИЧНЫХ</t>
  </si>
  <si>
    <t>РАЗБОРКА ОБШИВКА СТЕН МДФ ДЕКОР (ДОБОР)</t>
  </si>
  <si>
    <t>ОЧИСТКА СТЕН (СТАРАЯ ОТДЕЛКА) ВНУТРЕННЫХ ПОМЕЩЕНИЙ</t>
  </si>
  <si>
    <t>ПРОБИВКА ПРОЕМОВ В КОНСТРУКЦИЯХ ИЗ КИРПИЧА</t>
  </si>
  <si>
    <t>Е46-04-001-4</t>
  </si>
  <si>
    <t>ДЕМОНТАЖ  ПОДОКОННЫХ ДОСОК ПВХ</t>
  </si>
  <si>
    <t>ОБЛИЦОВКА СТЕН И КОЛОНН   ДЕКОРАТИВНЫМИ ПАНЕЛЯМИ (АКРИЛ)</t>
  </si>
  <si>
    <t>ПАНЕЛИ ДЕКОРАТИВНЫЕ (АКРИЛ)</t>
  </si>
  <si>
    <t>ОБЛИЦОВКА СТЕН ИЗ МДФ</t>
  </si>
  <si>
    <t>ПАНЕЛИ МДФ (ДОБОРНЫЕ ЭЛЕМЕНТЫ)</t>
  </si>
  <si>
    <t>УСТАНОВКА  ПЕРЕГОРОДОК ИЗ АЛЮМИНИЕВЫХ МНОГОКАМЕРНЫХ ПРОФИЛЕЙ С  КАЛЕНЫМ СТЕКЛОМ</t>
  </si>
  <si>
    <t>СТОИМОСТЬ КОМПЛЕКТУЮЩИХ И АКСЕССУАРОВ ДЛЯ ПЕРЕГОРОДОК ИЗ АЛЮМИНИЕВЫХ МНОГОКАМЕРНЫХ ПРОФИЛЕЙ (КАЛЕНОЕ СТЕКЛО)</t>
  </si>
  <si>
    <t>МОНТАЖ ПОДОКОННЫХ ДОСОК ПВХ</t>
  </si>
  <si>
    <t>РАЗБОРКА ПЛИНТУСОВ ПЛАСТИКОВЫХ</t>
  </si>
  <si>
    <t>РАЗБОРКА ПЛИНТУСОВ ИЗ КЕРАМИЧЕСКИХ ПЛИТ</t>
  </si>
  <si>
    <t>ОЧИСТКА ПОТОЛКОВ (СТАРАЯ ОТДЕЛКА) ВНУТРЕННЫХ ПОМЕЩЕНИЙ</t>
  </si>
  <si>
    <t>УСТАНОВКА И КРЕПЛЕНИЕ ПОТЛОЧНЫХ ТЯГ ИЗ ПЕНОПЛАСТА (БАГЕТ) -2М</t>
  </si>
  <si>
    <t>РАЗБОРКА ОБШИВКИ СТЕН ИЗ МДФ  (ДОБОР)</t>
  </si>
  <si>
    <t>ОБЛИЦОВКА СТЕН ПАНЕЛЯМИ МДФ (ДОБОР)</t>
  </si>
  <si>
    <t>ДОБОРНЫЕ ЭЛЕМЕНТЫ МДФ</t>
  </si>
  <si>
    <t>УСТАНОВКА  ПЕРЕГОРОДОК ИЗ АЛЮМИНИЕВЫХ МНОГОКАМЕРНЫХ ПРОФИЛЕЙ С КАЛЕНЫМ СТЕКЛОМ</t>
  </si>
  <si>
    <t>ЗАМЕНА ЗАМКОВ ДЛЯ МДФ ДВЕРЕЙ</t>
  </si>
  <si>
    <t>ЗАМОК С РУЧКОЙ</t>
  </si>
  <si>
    <t>ЭЛЕТРОМОНТАЖНЫЕ РАБОТЫ  (1,2,3 ЭТАЖ)</t>
  </si>
  <si>
    <t>УСТАНОВКА КОТЛОВ ОТОПИТЕЛЬНЫХ</t>
  </si>
  <si>
    <t>НАСОС ЦЕРКУЛЯЦИОННЫЙ</t>
  </si>
  <si>
    <t>УСТАНОВКА НАСОСОВ С ЭЛЕКТРОДВИГАТЕЛЕМ</t>
  </si>
  <si>
    <t>УСТАНОВКА ВОЗДУХОСПУСКНЫХ КРАНОВ  Д=32ММ</t>
  </si>
  <si>
    <t>УСТАНОВКА ГИДРОСТРЕЛКА (КОЛЛЕКТОР НЕРЖ.)</t>
  </si>
  <si>
    <t>КОЛЛЕКТОР НЕРЖ.</t>
  </si>
  <si>
    <t>АНКЕР, БОЛТ, ГАЙКА   30СМ</t>
  </si>
  <si>
    <t>УСТАНОВКА ФЕН ДЛЯ СУШКИ РУК  ЭЛЕКТРИЧ.</t>
  </si>
  <si>
    <t>ВОДОПРОВОДНАЯ ЛИНИЯ САНУЗЕЛ №1 И №2</t>
  </si>
  <si>
    <t>КАНАЛИЗАЦИОННАЯ  ЛИНИЯ САНУЗЕЛ №1 И №2</t>
  </si>
  <si>
    <t>РАЗБОРКА БЕТОННЫХ СТЯЖЕК  Т=5СМ</t>
  </si>
  <si>
    <t>ИЗМЕНЕНИЕ УРОВНЯ ПОЛА В ЗДАНИИ: ВЫЕМКОЙ ГРУНТА С ПОГРУЗКОЙ НА ТЕЛЕЖКИ</t>
  </si>
  <si>
    <t>УСТРОИСТВО БЕТОННЫХ СТЯЖЕК ТОЛЩИНОЙ 20ММ (ОБШ. ТОЛЬЩИНА 70ММ)</t>
  </si>
  <si>
    <t>УСТРОИСТВО СТЯЖЕК БЕТОННЫХ НА КАЖДЫЕ 5 ММ ИЗМЕНЕНИЯ ТОЛЩИНЫ СТЯЖКИ ДОБАВЛЯТЬ К  НОРМЕ 11-01-011-03</t>
  </si>
  <si>
    <t>БЕТОН М100</t>
  </si>
  <si>
    <t>Е11-1-56-1</t>
  </si>
  <si>
    <t>УСТРОЙСТВО ПОКРЫТИЙ НАЛИВНЫХ СОСТАВОМ ИЗ СУХИХ СМЕСЕЙ ТОЛЩИНОЙ 3ММ</t>
  </si>
  <si>
    <t>СУХАЯ РАСТВОРНАЯ СМЕСЬ ДЛЯ УСТРОЙСТВА НАЛИВНОГО ПОЛА</t>
  </si>
  <si>
    <t>ОБРАМЛЕНИЕ ПРОЕМОВ УГЛОВОЙ И ШВЕЛЛЕРНОЙ СТАЛЬЮ</t>
  </si>
  <si>
    <t>ЭЛЕТРОМОНТАЖНЫЕ РАБОТЫ  (ПОДВАЛ)</t>
  </si>
  <si>
    <t>РАЗБОРКА ТЯГА (БАГЕТ) ВОКРУГ ОКОННЫХ ПРОЕМОВ</t>
  </si>
  <si>
    <t>РАЗБОРКА ОБЛИЦОВКИ СТЕН (ЦОКОЛЬ) ИЗ КЕРАМИЧЕСКИХ ПЛИТ</t>
  </si>
  <si>
    <t xml:space="preserve">ОЧИСТКА НАРУЖНЫХ СТЕН (СТАРАЯ ОТДЕЛКА) </t>
  </si>
  <si>
    <t>Е15-04-030-2</t>
  </si>
  <si>
    <t>УСТАНОВКА БОРДЮР БЕТОННЫХ</t>
  </si>
  <si>
    <t>БОРДЮРЫ БЕТОННЫЕ</t>
  </si>
  <si>
    <t>КРАСКИ ВОДОЭМУЛЬСИОННЫЕ "ХАЁТ"</t>
  </si>
  <si>
    <t>ПЛИТКИ КЕРАМАГРАНИТНАЯ 600Х300ММ (21-25 ДОЛЛ. США ЗА 1М2)</t>
  </si>
  <si>
    <t>ПЛИТКИ КЕРАМОГРАНИТНЫЕ 1200Х600ММ КИТАЙСКОГО ПРОИЗВОДСТВА среднего ценового сегмента</t>
  </si>
  <si>
    <t>ПЛИТКИ КЕРАМОГРАНИТНЫЕ 120Х60 КИТАЙСКОГО ПРОИЗВОДСТВА среднего ценового сегмента</t>
  </si>
  <si>
    <t>СМЕСЬ СУХАЯ ДЛЯ ЗАДЕЛКИ ШВОВ ( фуга произ. Россия)</t>
  </si>
  <si>
    <t>НАССТЕННЫЙ ГАЗОВЫЙ КОТЕЛ В КОМПЛЕКТ С ДЫМОХОДОМ ALPHA 32КW (ДВУХ КОНТУРНЫЙ)</t>
  </si>
  <si>
    <t>ЛИСТЫ ГИПСОКАРТОННЫЕ ТОЛЩИНОЙ 12,5 ММ KNAUF</t>
  </si>
  <si>
    <t>ЛИСТЫ ГИПСОКАРТОННЫЕ ТОЛЩИНОЙ 12,5 ММ  KNAUF</t>
  </si>
  <si>
    <t>ЛИСТЫ ГИПСОКАРТОННЫЕ ТОЛЩИНОЙ 12,5 ММ (ВЛОГОУСТОЙКИЕ) KNAUF</t>
  </si>
  <si>
    <t>ЛИСТЫ ГИПСОКАРТОННЫЕ ТОЛЩИНОЙ 12,5 ММ (ВЛОГОУСТОЙКА) KNAUF</t>
  </si>
  <si>
    <t>СВЕТИЛЬНИК ЛЕД 36W  AKRIL</t>
  </si>
  <si>
    <t>СВЕТИЛЬНИК ЛЕД 24W AKRIL</t>
  </si>
  <si>
    <t>СВЕТИЛЬНИК ЛЕД  18 W AKRIL</t>
  </si>
  <si>
    <t>СВЕТИЛЬНИК ЛЕД 36W AKRIL</t>
  </si>
  <si>
    <t>СВЕТИЛЬНИК ЛЕД  48 W   600Х600ММ AKRIL</t>
  </si>
  <si>
    <t>Участник заполняет столбцы 7 и 8</t>
  </si>
  <si>
    <t>ВЕДОМОСТЬ ФИЗИЧЕСКИХ ОБЪЕМОВ РАБОТ ДЛЯ РАСЧЕТА СТОИМОСТИ</t>
  </si>
  <si>
    <t>Приложение №1 к Конкурсному предложению</t>
  </si>
  <si>
    <t>Компания ____________________________________________(указать наименование компании)</t>
  </si>
  <si>
    <t xml:space="preserve">_____________________                       _______________                  ___________________________                      </t>
  </si>
  <si>
    <t xml:space="preserve">          (должность)                                           (подпись)                                             (Ф.И.О.)                               </t>
  </si>
  <si>
    <t>м.п.                                                                                                                               Дата: ___.___.____г.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</si>
</sst>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-* #,##0.00\ _₽_-;\-* #,##0.00\ _₽_-;_-* &quot;-&quot;??\ _₽_-;_-@_-"/>
    <numFmt numFmtId="165" formatCode="_-* #,##0.00_р_._-;\-* #,##0.00_р_._-;_-* &quot;-&quot;??_р_._-;_-@_-"/>
    <numFmt numFmtId="166" formatCode="0.000"/>
    <numFmt numFmtId="167" formatCode="0.0"/>
    <numFmt numFmtId="168" formatCode="0.0000"/>
    <numFmt numFmtId="169" formatCode="#,##0.000"/>
    <numFmt numFmtId="170" formatCode="_-* #,##0_р_._-;\-* #,##0_р_._-;_-* &quot;-&quot;??_р_._-;_-@_-"/>
    <numFmt numFmtId="171" formatCode="_-* #,##0\ _₽_-;\-* #,##0\ _₽_-;_-* &quot;-&quot;??\ _₽_-;_-@_-"/>
    <numFmt numFmtId="172" formatCode="#,##0.0"/>
  </numFmts>
  <fonts count="65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0"/>
      <color indexed="8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i/>
      <sz val="8"/>
      <color rgb="FF000000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b/>
      <sz val="8"/>
      <color rgb="FF000000"/>
      <name val="Times New Roman Cyr"/>
      <charset val="204"/>
    </font>
    <font>
      <sz val="10"/>
      <color rgb="FF000000"/>
      <name val="Arial"/>
      <family val="2"/>
      <charset val="204"/>
    </font>
    <font>
      <b/>
      <i/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i/>
      <sz val="8"/>
      <color rgb="FF000080"/>
      <name val="Times New Roman"/>
      <family val="1"/>
      <charset val="204"/>
    </font>
    <font>
      <b/>
      <sz val="8"/>
      <color rgb="FFFFFFFF"/>
      <name val="Times New Roman"/>
      <family val="1"/>
      <charset val="204"/>
    </font>
    <font>
      <i/>
      <sz val="8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Arial"/>
      <family val="2"/>
      <charset val="204"/>
    </font>
    <font>
      <sz val="12"/>
      <name val="Arial Cyr"/>
      <charset val="204"/>
    </font>
    <font>
      <sz val="9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  <font>
      <b/>
      <sz val="8"/>
      <name val="Times New Roman"/>
      <family val="1"/>
      <charset val="204"/>
    </font>
    <font>
      <b/>
      <sz val="8"/>
      <color rgb="FF00000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color indexed="8"/>
      <name val="Calibri"/>
      <family val="2"/>
      <charset val="204"/>
    </font>
    <font>
      <sz val="10"/>
      <name val="Times New Roman Cyr"/>
      <family val="1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10"/>
      <color indexed="8"/>
      <name val="Calibri"/>
      <family val="2"/>
      <charset val="204"/>
    </font>
    <font>
      <i/>
      <sz val="10"/>
      <name val="Calibri"/>
      <family val="2"/>
      <charset val="204"/>
      <scheme val="minor"/>
    </font>
    <font>
      <sz val="10"/>
      <name val="Calibri"/>
      <family val="2"/>
      <charset val="204"/>
    </font>
    <font>
      <i/>
      <sz val="10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name val="Calibri"/>
      <family val="2"/>
      <charset val="204"/>
      <scheme val="minor"/>
    </font>
    <font>
      <sz val="10"/>
      <color indexed="18"/>
      <name val="Times New Roman"/>
      <family val="1"/>
      <charset val="204"/>
    </font>
    <font>
      <sz val="10"/>
      <color indexed="20"/>
      <name val="Times New Roman"/>
      <family val="1"/>
      <charset val="204"/>
    </font>
    <font>
      <sz val="10"/>
      <color rgb="FF000080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color rgb="FF000080"/>
      <name val="Times New Roman"/>
      <family val="1"/>
      <charset val="204"/>
    </font>
    <font>
      <sz val="10"/>
      <color rgb="FF0000FF"/>
      <name val="Times New Roman"/>
      <family val="1"/>
      <charset val="204"/>
    </font>
    <font>
      <b/>
      <sz val="10"/>
      <color indexed="1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b/>
      <u/>
      <sz val="16"/>
      <name val="Arial Cyr"/>
      <charset val="204"/>
    </font>
    <font>
      <i/>
      <sz val="10"/>
      <color rgb="FF00008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9"/>
      <name val="Times New Roman"/>
      <family val="1"/>
      <charset val="204"/>
    </font>
    <font>
      <i/>
      <sz val="10"/>
      <color rgb="FF0000FF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2"/>
      <color rgb="FFFF0000"/>
      <name val="Calibri"/>
      <family val="2"/>
      <charset val="204"/>
      <scheme val="minor"/>
    </font>
    <font>
      <b/>
      <u/>
      <sz val="14"/>
      <color rgb="FFFF0000"/>
      <name val="Times New Roman"/>
      <family val="1"/>
      <charset val="204"/>
    </font>
    <font>
      <b/>
      <sz val="9"/>
      <color rgb="FF000000"/>
      <name val="Times New Roman Cyr"/>
      <charset val="204"/>
    </font>
    <font>
      <sz val="9"/>
      <color theme="1"/>
      <name val="Calibri"/>
      <family val="2"/>
      <charset val="204"/>
      <scheme val="minor"/>
    </font>
    <font>
      <b/>
      <sz val="11"/>
      <color rgb="FF000000"/>
      <name val="Times New Roman Cyr"/>
      <charset val="204"/>
    </font>
    <font>
      <b/>
      <sz val="11"/>
      <color rgb="FFFF0000"/>
      <name val="Calibri"/>
      <family val="2"/>
      <charset val="204"/>
      <scheme val="minor"/>
    </font>
    <font>
      <b/>
      <i/>
      <sz val="11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E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9">
    <xf numFmtId="0" fontId="0" fillId="0" borderId="0"/>
    <xf numFmtId="0" fontId="8" fillId="2" borderId="0">
      <alignment horizontal="center" vertical="top"/>
    </xf>
    <xf numFmtId="0" fontId="9" fillId="2" borderId="0">
      <alignment horizontal="left" vertical="top"/>
    </xf>
    <xf numFmtId="0" fontId="10" fillId="2" borderId="0">
      <alignment horizontal="right" vertical="center"/>
    </xf>
    <xf numFmtId="0" fontId="10" fillId="2" borderId="0">
      <alignment horizontal="right" vertical="center"/>
    </xf>
    <xf numFmtId="0" fontId="11" fillId="3" borderId="0">
      <alignment horizontal="right" vertical="center"/>
    </xf>
    <xf numFmtId="0" fontId="11" fillId="3" borderId="0">
      <alignment horizontal="right" vertical="center"/>
    </xf>
    <xf numFmtId="0" fontId="12" fillId="3" borderId="0">
      <alignment horizontal="right" vertical="center"/>
    </xf>
    <xf numFmtId="0" fontId="12" fillId="3" borderId="0">
      <alignment horizontal="right" vertical="center"/>
    </xf>
    <xf numFmtId="0" fontId="13" fillId="3" borderId="0">
      <alignment horizontal="right" vertical="top"/>
    </xf>
    <xf numFmtId="0" fontId="13" fillId="3" borderId="0">
      <alignment horizontal="right" vertical="center"/>
    </xf>
    <xf numFmtId="0" fontId="14" fillId="2" borderId="0">
      <alignment horizontal="left" vertical="top"/>
    </xf>
    <xf numFmtId="0" fontId="9" fillId="2" borderId="0">
      <alignment horizontal="center" vertical="top"/>
    </xf>
    <xf numFmtId="0" fontId="15" fillId="2" borderId="0">
      <alignment horizontal="center" vertical="top"/>
    </xf>
    <xf numFmtId="0" fontId="10" fillId="2" borderId="0">
      <alignment horizontal="center" vertical="top"/>
    </xf>
    <xf numFmtId="0" fontId="16" fillId="3" borderId="0">
      <alignment horizontal="center" vertical="center"/>
    </xf>
    <xf numFmtId="0" fontId="11" fillId="3" borderId="0">
      <alignment horizontal="center" vertical="center"/>
    </xf>
    <xf numFmtId="0" fontId="10" fillId="2" borderId="0">
      <alignment horizontal="center" vertical="center"/>
    </xf>
    <xf numFmtId="0" fontId="10" fillId="2" borderId="0">
      <alignment horizontal="left" vertical="top"/>
    </xf>
    <xf numFmtId="0" fontId="10" fillId="2" borderId="0">
      <alignment horizontal="right" vertical="center"/>
    </xf>
    <xf numFmtId="0" fontId="10" fillId="2" borderId="0">
      <alignment horizontal="center" vertical="top"/>
    </xf>
    <xf numFmtId="0" fontId="15" fillId="2" borderId="0">
      <alignment horizontal="center" vertical="top"/>
    </xf>
    <xf numFmtId="0" fontId="12" fillId="2" borderId="0">
      <alignment horizontal="right" vertical="center"/>
    </xf>
    <xf numFmtId="0" fontId="12" fillId="2" borderId="0">
      <alignment horizontal="right" vertical="center"/>
    </xf>
    <xf numFmtId="0" fontId="12" fillId="2" borderId="0">
      <alignment horizontal="left" vertical="top"/>
    </xf>
    <xf numFmtId="0" fontId="17" fillId="2" borderId="0">
      <alignment horizontal="center" vertical="center"/>
    </xf>
    <xf numFmtId="0" fontId="17" fillId="2" borderId="0">
      <alignment horizontal="left" vertical="top"/>
    </xf>
    <xf numFmtId="0" fontId="17" fillId="2" borderId="0">
      <alignment horizontal="right" vertical="center"/>
    </xf>
    <xf numFmtId="0" fontId="17" fillId="2" borderId="0">
      <alignment horizontal="right" vertical="center"/>
    </xf>
    <xf numFmtId="0" fontId="18" fillId="2" borderId="0">
      <alignment horizontal="center" vertical="center"/>
    </xf>
    <xf numFmtId="0" fontId="18" fillId="2" borderId="0">
      <alignment horizontal="right" vertical="center"/>
    </xf>
    <xf numFmtId="0" fontId="18" fillId="2" borderId="0">
      <alignment horizontal="right" vertical="center"/>
    </xf>
    <xf numFmtId="0" fontId="9" fillId="2" borderId="0">
      <alignment horizontal="center" vertical="top"/>
    </xf>
    <xf numFmtId="0" fontId="18" fillId="2" borderId="0">
      <alignment horizontal="right" vertical="center"/>
    </xf>
    <xf numFmtId="0" fontId="12" fillId="3" borderId="0">
      <alignment horizontal="center" vertical="top"/>
    </xf>
    <xf numFmtId="0" fontId="19" fillId="3" borderId="0">
      <alignment horizontal="right" vertical="center"/>
    </xf>
    <xf numFmtId="0" fontId="12" fillId="3" borderId="0">
      <alignment horizontal="right" vertical="top"/>
    </xf>
    <xf numFmtId="0" fontId="16" fillId="3" borderId="0">
      <alignment horizontal="right" vertical="top"/>
    </xf>
    <xf numFmtId="0" fontId="16" fillId="3" borderId="0">
      <alignment horizontal="right" vertical="center"/>
    </xf>
    <xf numFmtId="0" fontId="13" fillId="3" borderId="0">
      <alignment horizontal="right" vertical="top"/>
    </xf>
    <xf numFmtId="0" fontId="13" fillId="3" borderId="0">
      <alignment horizontal="right" vertical="center"/>
    </xf>
    <xf numFmtId="0" fontId="14" fillId="2" borderId="0">
      <alignment horizontal="left" vertical="top"/>
    </xf>
    <xf numFmtId="0" fontId="9" fillId="2" borderId="0">
      <alignment horizontal="left" vertical="top"/>
    </xf>
    <xf numFmtId="0" fontId="20" fillId="2" borderId="0">
      <alignment horizontal="center" vertical="top"/>
    </xf>
    <xf numFmtId="0" fontId="16" fillId="3" borderId="0">
      <alignment horizontal="center" vertical="center"/>
    </xf>
    <xf numFmtId="0" fontId="16" fillId="3" borderId="0">
      <alignment horizontal="center" vertical="top"/>
    </xf>
    <xf numFmtId="0" fontId="16" fillId="3" borderId="0">
      <alignment horizontal="center" vertical="top"/>
    </xf>
    <xf numFmtId="0" fontId="12" fillId="2" borderId="0">
      <alignment horizontal="center" vertical="center"/>
    </xf>
    <xf numFmtId="0" fontId="12" fillId="2" borderId="0">
      <alignment horizontal="right" vertical="center"/>
    </xf>
    <xf numFmtId="0" fontId="1" fillId="0" borderId="0"/>
    <xf numFmtId="0" fontId="1" fillId="0" borderId="0"/>
    <xf numFmtId="0" fontId="1" fillId="0" borderId="0"/>
    <xf numFmtId="164" fontId="4" fillId="0" borderId="0" applyFont="0" applyFill="0" applyBorder="0" applyAlignment="0" applyProtection="0"/>
    <xf numFmtId="0" fontId="17" fillId="2" borderId="0">
      <alignment horizontal="center" vertical="center"/>
    </xf>
    <xf numFmtId="0" fontId="12" fillId="2" borderId="0">
      <alignment horizontal="center" vertical="center"/>
    </xf>
    <xf numFmtId="0" fontId="12" fillId="2" borderId="0">
      <alignment horizontal="left" vertical="top"/>
    </xf>
    <xf numFmtId="0" fontId="17" fillId="2" borderId="0">
      <alignment horizontal="right" vertical="center"/>
    </xf>
    <xf numFmtId="0" fontId="12" fillId="2" borderId="0">
      <alignment horizontal="right" vertical="center"/>
    </xf>
    <xf numFmtId="0" fontId="12" fillId="2" borderId="0">
      <alignment horizontal="right" vertical="center"/>
    </xf>
    <xf numFmtId="0" fontId="17" fillId="2" borderId="0">
      <alignment horizontal="left" vertical="top"/>
    </xf>
    <xf numFmtId="0" fontId="17" fillId="2" borderId="0">
      <alignment horizontal="right" vertical="center"/>
    </xf>
    <xf numFmtId="0" fontId="12" fillId="2" borderId="0">
      <alignment horizontal="right" vertical="center"/>
    </xf>
    <xf numFmtId="0" fontId="12" fillId="3" borderId="0">
      <alignment horizontal="center" vertical="top"/>
    </xf>
    <xf numFmtId="165" fontId="30" fillId="0" borderId="0" applyFont="0" applyFill="0" applyBorder="0" applyAlignment="0" applyProtection="0"/>
    <xf numFmtId="0" fontId="32" fillId="0" borderId="0"/>
    <xf numFmtId="0" fontId="1" fillId="0" borderId="0"/>
    <xf numFmtId="0" fontId="1" fillId="0" borderId="0"/>
    <xf numFmtId="0" fontId="51" fillId="0" borderId="0"/>
    <xf numFmtId="0" fontId="32" fillId="0" borderId="0"/>
  </cellStyleXfs>
  <cellXfs count="342">
    <xf numFmtId="0" fontId="0" fillId="0" borderId="0" xfId="0"/>
    <xf numFmtId="0" fontId="0" fillId="0" borderId="0" xfId="0" applyFill="1" applyAlignment="1">
      <alignment wrapText="1"/>
    </xf>
    <xf numFmtId="1" fontId="26" fillId="0" borderId="0" xfId="0" applyNumberFormat="1" applyFont="1" applyFill="1" applyAlignment="1">
      <alignment wrapText="1"/>
    </xf>
    <xf numFmtId="0" fontId="38" fillId="0" borderId="0" xfId="0" applyFont="1" applyFill="1" applyAlignment="1">
      <alignment wrapText="1"/>
    </xf>
    <xf numFmtId="0" fontId="21" fillId="0" borderId="0" xfId="0" applyFont="1" applyFill="1" applyAlignment="1">
      <alignment wrapText="1"/>
    </xf>
    <xf numFmtId="1" fontId="36" fillId="0" borderId="0" xfId="0" applyNumberFormat="1" applyFont="1" applyFill="1" applyAlignment="1">
      <alignment wrapText="1"/>
    </xf>
    <xf numFmtId="0" fontId="36" fillId="0" borderId="0" xfId="0" applyFont="1" applyFill="1" applyAlignment="1">
      <alignment wrapText="1"/>
    </xf>
    <xf numFmtId="0" fontId="42" fillId="0" borderId="0" xfId="0" applyFont="1" applyFill="1" applyAlignment="1">
      <alignment wrapText="1"/>
    </xf>
    <xf numFmtId="0" fontId="50" fillId="0" borderId="0" xfId="0" applyFont="1" applyFill="1"/>
    <xf numFmtId="0" fontId="6" fillId="0" borderId="0" xfId="0" applyFont="1" applyFill="1" applyAlignment="1"/>
    <xf numFmtId="0" fontId="7" fillId="0" borderId="0" xfId="0" applyFont="1" applyFill="1" applyAlignment="1"/>
    <xf numFmtId="1" fontId="7" fillId="0" borderId="0" xfId="0" applyNumberFormat="1" applyFont="1" applyFill="1" applyAlignment="1"/>
    <xf numFmtId="1" fontId="0" fillId="0" borderId="0" xfId="0" applyNumberFormat="1" applyFill="1" applyAlignment="1">
      <alignment wrapText="1"/>
    </xf>
    <xf numFmtId="3" fontId="42" fillId="0" borderId="0" xfId="0" applyNumberFormat="1" applyFont="1" applyFill="1" applyAlignment="1">
      <alignment wrapText="1"/>
    </xf>
    <xf numFmtId="1" fontId="21" fillId="0" borderId="0" xfId="0" applyNumberFormat="1" applyFont="1" applyFill="1" applyAlignment="1">
      <alignment wrapText="1"/>
    </xf>
    <xf numFmtId="1" fontId="38" fillId="0" borderId="0" xfId="0" applyNumberFormat="1" applyFont="1" applyFill="1" applyAlignment="1">
      <alignment wrapText="1"/>
    </xf>
    <xf numFmtId="0" fontId="31" fillId="0" borderId="0" xfId="0" applyFont="1" applyFill="1" applyAlignment="1">
      <alignment wrapText="1"/>
    </xf>
    <xf numFmtId="0" fontId="3" fillId="0" borderId="1" xfId="0" applyNumberFormat="1" applyFont="1" applyFill="1" applyBorder="1" applyAlignment="1" applyProtection="1">
      <alignment horizontal="center" wrapText="1"/>
    </xf>
    <xf numFmtId="0" fontId="3" fillId="0" borderId="1" xfId="0" applyNumberFormat="1" applyFont="1" applyFill="1" applyBorder="1" applyAlignment="1" applyProtection="1">
      <alignment horizontal="left" wrapText="1"/>
    </xf>
    <xf numFmtId="0" fontId="2" fillId="0" borderId="1" xfId="25" applyFont="1" applyFill="1" applyBorder="1" applyAlignment="1">
      <alignment horizontal="center" wrapText="1"/>
    </xf>
    <xf numFmtId="0" fontId="2" fillId="0" borderId="1" xfId="29" applyFont="1" applyFill="1" applyBorder="1" applyAlignment="1">
      <alignment horizontal="left" wrapText="1"/>
    </xf>
    <xf numFmtId="0" fontId="3" fillId="0" borderId="1" xfId="30" applyFont="1" applyFill="1" applyBorder="1" applyAlignment="1">
      <alignment horizontal="center" wrapText="1"/>
    </xf>
    <xf numFmtId="0" fontId="3" fillId="0" borderId="1" xfId="31" applyFont="1" applyFill="1" applyBorder="1" applyAlignment="1">
      <alignment horizontal="left" wrapText="1"/>
    </xf>
    <xf numFmtId="0" fontId="37" fillId="0" borderId="0" xfId="0" applyFont="1" applyFill="1" applyAlignment="1">
      <alignment wrapText="1"/>
    </xf>
    <xf numFmtId="0" fontId="2" fillId="0" borderId="1" xfId="53" applyNumberFormat="1" applyFont="1" applyFill="1" applyBorder="1" applyAlignment="1">
      <alignment horizontal="center" wrapText="1"/>
    </xf>
    <xf numFmtId="0" fontId="2" fillId="0" borderId="1" xfId="53" applyFont="1" applyFill="1" applyBorder="1" applyAlignment="1">
      <alignment horizontal="center" wrapText="1"/>
    </xf>
    <xf numFmtId="0" fontId="3" fillId="0" borderId="1" xfId="30" applyNumberFormat="1" applyFont="1" applyFill="1" applyBorder="1" applyAlignment="1">
      <alignment horizontal="center" wrapText="1"/>
    </xf>
    <xf numFmtId="0" fontId="3" fillId="0" borderId="1" xfId="53" applyNumberFormat="1" applyFont="1" applyFill="1" applyBorder="1" applyAlignment="1">
      <alignment horizontal="center" wrapText="1"/>
    </xf>
    <xf numFmtId="0" fontId="3" fillId="0" borderId="1" xfId="53" applyFont="1" applyFill="1" applyBorder="1" applyAlignment="1">
      <alignment horizontal="center" wrapText="1"/>
    </xf>
    <xf numFmtId="0" fontId="3" fillId="0" borderId="1" xfId="29" applyFont="1" applyFill="1" applyBorder="1" applyAlignment="1">
      <alignment horizontal="left" wrapText="1"/>
    </xf>
    <xf numFmtId="0" fontId="3" fillId="0" borderId="1" xfId="25" applyFont="1" applyFill="1" applyBorder="1" applyAlignment="1">
      <alignment horizontal="center" wrapText="1"/>
    </xf>
    <xf numFmtId="49" fontId="2" fillId="0" borderId="1" xfId="0" applyNumberFormat="1" applyFont="1" applyFill="1" applyBorder="1" applyAlignment="1">
      <alignment horizontal="center" wrapText="1"/>
    </xf>
    <xf numFmtId="0" fontId="2" fillId="0" borderId="1" xfId="29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left" wrapText="1"/>
    </xf>
    <xf numFmtId="0" fontId="3" fillId="0" borderId="1" xfId="0" applyFont="1" applyFill="1" applyBorder="1" applyAlignment="1">
      <alignment horizontal="center" wrapText="1"/>
    </xf>
    <xf numFmtId="0" fontId="3" fillId="0" borderId="1" xfId="0" applyFont="1" applyFill="1" applyBorder="1" applyAlignment="1"/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left" wrapText="1"/>
    </xf>
    <xf numFmtId="49" fontId="3" fillId="0" borderId="1" xfId="0" applyNumberFormat="1" applyFont="1" applyFill="1" applyBorder="1" applyAlignment="1">
      <alignment horizontal="center" wrapText="1"/>
    </xf>
    <xf numFmtId="0" fontId="39" fillId="0" borderId="0" xfId="0" applyFont="1" applyFill="1" applyAlignment="1">
      <alignment wrapText="1"/>
    </xf>
    <xf numFmtId="0" fontId="0" fillId="0" borderId="0" xfId="0" applyFont="1" applyFill="1"/>
    <xf numFmtId="0" fontId="0" fillId="0" borderId="0" xfId="0" applyFont="1" applyFill="1" applyAlignment="1"/>
    <xf numFmtId="0" fontId="0" fillId="0" borderId="0" xfId="0" applyFont="1" applyFill="1" applyAlignment="1">
      <alignment horizontal="right"/>
    </xf>
    <xf numFmtId="0" fontId="0" fillId="0" borderId="0" xfId="0" applyFill="1" applyAlignment="1">
      <alignment horizontal="right" wrapText="1"/>
    </xf>
    <xf numFmtId="1" fontId="39" fillId="0" borderId="0" xfId="0" applyNumberFormat="1" applyFont="1" applyFill="1" applyAlignment="1">
      <alignment wrapText="1"/>
    </xf>
    <xf numFmtId="0" fontId="3" fillId="0" borderId="0" xfId="0" applyFont="1" applyFill="1" applyAlignment="1">
      <alignment wrapText="1"/>
    </xf>
    <xf numFmtId="0" fontId="6" fillId="0" borderId="0" xfId="0" applyFont="1" applyFill="1" applyAlignment="1">
      <alignment wrapText="1"/>
    </xf>
    <xf numFmtId="0" fontId="36" fillId="0" borderId="0" xfId="0" applyFont="1" applyFill="1" applyAlignment="1"/>
    <xf numFmtId="0" fontId="3" fillId="0" borderId="0" xfId="0" applyFont="1" applyFill="1" applyAlignment="1"/>
    <xf numFmtId="1" fontId="3" fillId="0" borderId="0" xfId="0" applyNumberFormat="1" applyFont="1" applyFill="1" applyAlignment="1"/>
    <xf numFmtId="3" fontId="3" fillId="0" borderId="0" xfId="0" applyNumberFormat="1" applyFont="1" applyFill="1" applyAlignment="1"/>
    <xf numFmtId="3" fontId="39" fillId="0" borderId="0" xfId="0" applyNumberFormat="1" applyFont="1" applyFill="1" applyAlignment="1">
      <alignment wrapText="1"/>
    </xf>
    <xf numFmtId="1" fontId="3" fillId="0" borderId="0" xfId="0" applyNumberFormat="1" applyFont="1" applyFill="1" applyAlignment="1">
      <alignment wrapText="1"/>
    </xf>
    <xf numFmtId="1" fontId="6" fillId="0" borderId="0" xfId="0" applyNumberFormat="1" applyFont="1" applyFill="1" applyAlignment="1">
      <alignment wrapText="1"/>
    </xf>
    <xf numFmtId="0" fontId="3" fillId="0" borderId="0" xfId="0" applyFont="1" applyFill="1"/>
    <xf numFmtId="1" fontId="3" fillId="0" borderId="0" xfId="0" applyNumberFormat="1" applyFont="1" applyFill="1"/>
    <xf numFmtId="3" fontId="3" fillId="0" borderId="0" xfId="0" applyNumberFormat="1" applyFont="1" applyFill="1"/>
    <xf numFmtId="0" fontId="3" fillId="0" borderId="0" xfId="0" applyFont="1" applyFill="1" applyBorder="1"/>
    <xf numFmtId="1" fontId="37" fillId="0" borderId="0" xfId="0" applyNumberFormat="1" applyFont="1" applyFill="1" applyAlignment="1">
      <alignment wrapText="1"/>
    </xf>
    <xf numFmtId="0" fontId="3" fillId="0" borderId="0" xfId="0" applyFont="1" applyFill="1" applyBorder="1" applyAlignment="1"/>
    <xf numFmtId="0" fontId="41" fillId="0" borderId="0" xfId="0" applyFont="1" applyFill="1"/>
    <xf numFmtId="3" fontId="41" fillId="0" borderId="0" xfId="0" applyNumberFormat="1" applyFont="1" applyFill="1"/>
    <xf numFmtId="3" fontId="31" fillId="0" borderId="0" xfId="0" applyNumberFormat="1" applyFont="1" applyFill="1" applyAlignment="1">
      <alignment wrapText="1"/>
    </xf>
    <xf numFmtId="0" fontId="40" fillId="0" borderId="0" xfId="0" applyFont="1" applyFill="1" applyAlignment="1">
      <alignment wrapText="1"/>
    </xf>
    <xf numFmtId="1" fontId="40" fillId="0" borderId="0" xfId="0" applyNumberFormat="1" applyFont="1" applyFill="1" applyAlignment="1">
      <alignment wrapText="1"/>
    </xf>
    <xf numFmtId="1" fontId="31" fillId="0" borderId="0" xfId="0" applyNumberFormat="1" applyFont="1" applyFill="1" applyAlignment="1">
      <alignment wrapText="1"/>
    </xf>
    <xf numFmtId="0" fontId="7" fillId="0" borderId="0" xfId="0" applyFont="1" applyFill="1" applyAlignment="1">
      <alignment wrapText="1"/>
    </xf>
    <xf numFmtId="0" fontId="2" fillId="0" borderId="0" xfId="0" applyFont="1" applyFill="1" applyAlignment="1"/>
    <xf numFmtId="171" fontId="3" fillId="0" borderId="0" xfId="0" applyNumberFormat="1" applyFont="1" applyFill="1" applyAlignment="1"/>
    <xf numFmtId="0" fontId="6" fillId="0" borderId="0" xfId="0" applyFont="1" applyFill="1" applyBorder="1" applyAlignment="1"/>
    <xf numFmtId="0" fontId="3" fillId="0" borderId="0" xfId="0" applyFont="1" applyFill="1" applyAlignment="1">
      <alignment vertical="top"/>
    </xf>
    <xf numFmtId="3" fontId="45" fillId="0" borderId="0" xfId="0" applyNumberFormat="1" applyFont="1" applyFill="1" applyAlignment="1">
      <alignment vertical="top"/>
    </xf>
    <xf numFmtId="0" fontId="2" fillId="0" borderId="1" xfId="47" applyFont="1" applyFill="1" applyBorder="1" applyAlignment="1">
      <alignment horizontal="center" wrapText="1"/>
    </xf>
    <xf numFmtId="0" fontId="2" fillId="0" borderId="1" xfId="24" applyFont="1" applyFill="1" applyBorder="1" applyAlignment="1">
      <alignment horizontal="left" wrapText="1"/>
    </xf>
    <xf numFmtId="9" fontId="3" fillId="0" borderId="1" xfId="25" applyNumberFormat="1" applyFont="1" applyFill="1" applyBorder="1" applyAlignment="1">
      <alignment horizontal="center" wrapText="1"/>
    </xf>
    <xf numFmtId="0" fontId="3" fillId="0" borderId="1" xfId="26" applyFont="1" applyFill="1" applyBorder="1" applyAlignment="1">
      <alignment horizontal="left" wrapText="1"/>
    </xf>
    <xf numFmtId="3" fontId="3" fillId="0" borderId="0" xfId="0" applyNumberFormat="1" applyFont="1" applyFill="1" applyBorder="1" applyAlignment="1"/>
    <xf numFmtId="1" fontId="31" fillId="0" borderId="0" xfId="0" applyNumberFormat="1" applyFont="1" applyFill="1" applyAlignment="1">
      <alignment horizontal="right" wrapText="1"/>
    </xf>
    <xf numFmtId="0" fontId="54" fillId="0" borderId="1" xfId="0" applyFont="1" applyFill="1" applyBorder="1" applyAlignment="1">
      <alignment horizontal="center" wrapText="1"/>
    </xf>
    <xf numFmtId="0" fontId="2" fillId="0" borderId="1" xfId="49" applyFont="1" applyFill="1" applyBorder="1" applyAlignment="1">
      <alignment horizontal="center"/>
    </xf>
    <xf numFmtId="0" fontId="2" fillId="0" borderId="1" xfId="49" applyFont="1" applyFill="1" applyBorder="1" applyAlignment="1">
      <alignment wrapText="1"/>
    </xf>
    <xf numFmtId="49" fontId="3" fillId="0" borderId="1" xfId="0" applyNumberFormat="1" applyFont="1" applyFill="1" applyBorder="1" applyAlignment="1">
      <alignment horizontal="center" vertical="top" wrapText="1"/>
    </xf>
    <xf numFmtId="0" fontId="3" fillId="0" borderId="1" xfId="0" applyFont="1" applyFill="1" applyBorder="1"/>
    <xf numFmtId="0" fontId="3" fillId="0" borderId="1" xfId="0" applyFont="1" applyFill="1" applyBorder="1" applyAlignment="1">
      <alignment horizontal="center" vertical="top" wrapText="1"/>
    </xf>
    <xf numFmtId="0" fontId="2" fillId="0" borderId="1" xfId="49" applyFont="1" applyFill="1" applyBorder="1" applyAlignment="1">
      <alignment horizontal="center" wrapText="1"/>
    </xf>
    <xf numFmtId="0" fontId="3" fillId="0" borderId="1" xfId="49" applyFont="1" applyFill="1" applyBorder="1"/>
    <xf numFmtId="0" fontId="3" fillId="0" borderId="1" xfId="25" applyFont="1" applyFill="1" applyBorder="1" applyAlignment="1">
      <alignment horizontal="center" vertical="center" wrapText="1"/>
    </xf>
    <xf numFmtId="49" fontId="55" fillId="0" borderId="1" xfId="0" applyNumberFormat="1" applyFont="1" applyFill="1" applyBorder="1" applyAlignment="1">
      <alignment horizontal="center" wrapText="1"/>
    </xf>
    <xf numFmtId="49" fontId="47" fillId="0" borderId="1" xfId="0" applyNumberFormat="1" applyFont="1" applyFill="1" applyBorder="1" applyAlignment="1">
      <alignment horizontal="center" wrapText="1"/>
    </xf>
    <xf numFmtId="49" fontId="45" fillId="0" borderId="1" xfId="0" applyNumberFormat="1" applyFont="1" applyFill="1" applyBorder="1" applyAlignment="1">
      <alignment horizontal="center" wrapText="1"/>
    </xf>
    <xf numFmtId="3" fontId="3" fillId="0" borderId="0" xfId="0" applyNumberFormat="1" applyFont="1" applyFill="1" applyBorder="1" applyAlignment="1">
      <alignment horizontal="right"/>
    </xf>
    <xf numFmtId="0" fontId="1" fillId="0" borderId="0" xfId="49" applyFont="1" applyFill="1" applyAlignment="1"/>
    <xf numFmtId="3" fontId="33" fillId="0" borderId="0" xfId="65" applyNumberFormat="1" applyFont="1" applyFill="1" applyAlignment="1"/>
    <xf numFmtId="0" fontId="35" fillId="0" borderId="0" xfId="0" applyFont="1" applyFill="1"/>
    <xf numFmtId="0" fontId="3" fillId="0" borderId="0" xfId="66" applyFont="1" applyFill="1" applyAlignment="1"/>
    <xf numFmtId="3" fontId="3" fillId="0" borderId="0" xfId="49" applyNumberFormat="1" applyFont="1" applyFill="1" applyAlignment="1"/>
    <xf numFmtId="0" fontId="3" fillId="0" borderId="0" xfId="49" applyFont="1" applyFill="1" applyAlignment="1"/>
    <xf numFmtId="3" fontId="52" fillId="0" borderId="0" xfId="0" applyNumberFormat="1" applyFont="1" applyFill="1" applyBorder="1" applyAlignment="1">
      <alignment horizontal="right"/>
    </xf>
    <xf numFmtId="3" fontId="52" fillId="0" borderId="0" xfId="0" applyNumberFormat="1" applyFont="1" applyFill="1" applyBorder="1" applyAlignment="1"/>
    <xf numFmtId="0" fontId="36" fillId="0" borderId="0" xfId="0" applyFont="1" applyFill="1" applyBorder="1" applyAlignment="1"/>
    <xf numFmtId="3" fontId="6" fillId="0" borderId="0" xfId="0" applyNumberFormat="1" applyFont="1" applyFill="1" applyBorder="1" applyAlignment="1">
      <alignment horizontal="right"/>
    </xf>
    <xf numFmtId="3" fontId="6" fillId="0" borderId="0" xfId="0" applyNumberFormat="1" applyFont="1" applyFill="1" applyBorder="1" applyAlignment="1"/>
    <xf numFmtId="0" fontId="6" fillId="0" borderId="0" xfId="49" applyFont="1" applyFill="1" applyBorder="1" applyAlignment="1">
      <alignment horizontal="right" wrapText="1"/>
    </xf>
    <xf numFmtId="3" fontId="6" fillId="0" borderId="0" xfId="68" applyNumberFormat="1" applyFont="1" applyFill="1" applyBorder="1" applyAlignment="1">
      <alignment horizontal="right"/>
    </xf>
    <xf numFmtId="0" fontId="41" fillId="0" borderId="0" xfId="0" applyFont="1" applyFill="1" applyAlignment="1"/>
    <xf numFmtId="0" fontId="1" fillId="0" borderId="0" xfId="50" applyFill="1" applyAlignment="1">
      <alignment horizontal="right"/>
    </xf>
    <xf numFmtId="0" fontId="1" fillId="0" borderId="0" xfId="50" applyFill="1" applyAlignment="1"/>
    <xf numFmtId="0" fontId="1" fillId="0" borderId="0" xfId="50" applyFill="1"/>
    <xf numFmtId="0" fontId="2" fillId="0" borderId="0" xfId="0" applyFont="1" applyFill="1"/>
    <xf numFmtId="0" fontId="24" fillId="0" borderId="0" xfId="49" applyFont="1" applyFill="1" applyAlignment="1"/>
    <xf numFmtId="0" fontId="23" fillId="0" borderId="0" xfId="0" applyFont="1" applyFill="1"/>
    <xf numFmtId="0" fontId="22" fillId="0" borderId="0" xfId="0" applyFont="1" applyFill="1" applyAlignment="1">
      <alignment wrapText="1"/>
    </xf>
    <xf numFmtId="0" fontId="27" fillId="0" borderId="0" xfId="0" applyFont="1" applyFill="1"/>
    <xf numFmtId="3" fontId="21" fillId="0" borderId="0" xfId="0" applyNumberFormat="1" applyFont="1" applyFill="1" applyAlignment="1">
      <alignment wrapText="1"/>
    </xf>
    <xf numFmtId="3" fontId="0" fillId="0" borderId="0" xfId="0" applyNumberFormat="1" applyFill="1" applyAlignment="1">
      <alignment horizontal="right" wrapText="1"/>
    </xf>
    <xf numFmtId="0" fontId="16" fillId="0" borderId="1" xfId="45" applyFill="1" applyBorder="1" applyAlignment="1">
      <alignment horizontal="center" vertical="top" wrapText="1"/>
    </xf>
    <xf numFmtId="0" fontId="16" fillId="0" borderId="1" xfId="46" applyFill="1" applyBorder="1" applyAlignment="1">
      <alignment horizontal="center" vertical="top" wrapText="1"/>
    </xf>
    <xf numFmtId="0" fontId="2" fillId="0" borderId="1" xfId="54" applyFont="1" applyFill="1" applyBorder="1" applyAlignment="1">
      <alignment horizontal="center" wrapText="1"/>
    </xf>
    <xf numFmtId="0" fontId="2" fillId="0" borderId="1" xfId="55" applyFont="1" applyFill="1" applyBorder="1" applyAlignment="1">
      <alignment horizontal="left" wrapText="1"/>
    </xf>
    <xf numFmtId="0" fontId="3" fillId="0" borderId="1" xfId="59" applyFont="1" applyFill="1" applyBorder="1" applyAlignment="1">
      <alignment horizontal="left" wrapText="1"/>
    </xf>
    <xf numFmtId="9" fontId="3" fillId="0" borderId="1" xfId="0" applyNumberFormat="1" applyFont="1" applyFill="1" applyBorder="1" applyAlignment="1">
      <alignment horizontal="center" wrapText="1"/>
    </xf>
    <xf numFmtId="0" fontId="44" fillId="0" borderId="1" xfId="0" applyFont="1" applyFill="1" applyBorder="1" applyAlignment="1">
      <alignment horizontal="center" wrapText="1"/>
    </xf>
    <xf numFmtId="0" fontId="43" fillId="0" borderId="1" xfId="0" applyFont="1" applyFill="1" applyBorder="1" applyAlignment="1">
      <alignment horizontal="center" wrapText="1"/>
    </xf>
    <xf numFmtId="49" fontId="46" fillId="0" borderId="1" xfId="0" applyNumberFormat="1" applyFont="1" applyFill="1" applyBorder="1" applyAlignment="1">
      <alignment horizontal="center" wrapText="1"/>
    </xf>
    <xf numFmtId="49" fontId="48" fillId="0" borderId="1" xfId="0" applyNumberFormat="1" applyFont="1" applyFill="1" applyBorder="1" applyAlignment="1">
      <alignment horizontal="center" wrapText="1"/>
    </xf>
    <xf numFmtId="49" fontId="36" fillId="0" borderId="1" xfId="0" applyNumberFormat="1" applyFont="1" applyFill="1" applyBorder="1" applyAlignment="1">
      <alignment horizontal="center" wrapText="1"/>
    </xf>
    <xf numFmtId="0" fontId="36" fillId="0" borderId="1" xfId="0" applyFont="1" applyFill="1" applyBorder="1" applyAlignment="1">
      <alignment horizontal="left" wrapText="1"/>
    </xf>
    <xf numFmtId="0" fontId="3" fillId="0" borderId="1" xfId="24" applyFont="1" applyFill="1" applyBorder="1" applyAlignment="1">
      <alignment horizontal="left" wrapText="1"/>
    </xf>
    <xf numFmtId="0" fontId="3" fillId="0" borderId="1" xfId="33" applyNumberFormat="1" applyFont="1" applyFill="1" applyBorder="1" applyAlignment="1">
      <alignment horizontal="right" vertical="center" wrapText="1"/>
    </xf>
    <xf numFmtId="0" fontId="3" fillId="0" borderId="1" xfId="53" applyFont="1" applyFill="1" applyBorder="1" applyAlignment="1">
      <alignment horizontal="center" vertical="center" wrapText="1"/>
    </xf>
    <xf numFmtId="0" fontId="5" fillId="0" borderId="1" xfId="46" applyFont="1" applyFill="1" applyBorder="1" applyAlignment="1">
      <alignment horizontal="center" wrapText="1"/>
    </xf>
    <xf numFmtId="0" fontId="2" fillId="0" borderId="1" xfId="0" applyFont="1" applyFill="1" applyBorder="1" applyAlignment="1"/>
    <xf numFmtId="0" fontId="3" fillId="0" borderId="1" xfId="0" applyNumberFormat="1" applyFont="1" applyFill="1" applyBorder="1" applyAlignment="1">
      <alignment horizontal="left" wrapText="1"/>
    </xf>
    <xf numFmtId="0" fontId="2" fillId="0" borderId="1" xfId="26" applyFont="1" applyFill="1" applyBorder="1" applyAlignment="1">
      <alignment horizontal="center" wrapText="1"/>
    </xf>
    <xf numFmtId="0" fontId="2" fillId="0" borderId="1" xfId="24" applyFont="1" applyFill="1" applyBorder="1" applyAlignment="1">
      <alignment horizontal="center" wrapText="1"/>
    </xf>
    <xf numFmtId="0" fontId="34" fillId="0" borderId="1" xfId="49" applyFont="1" applyFill="1" applyBorder="1" applyAlignment="1">
      <alignment horizontal="center"/>
    </xf>
    <xf numFmtId="0" fontId="33" fillId="0" borderId="1" xfId="49" applyFont="1" applyFill="1" applyBorder="1" applyAlignment="1">
      <alignment horizontal="center"/>
    </xf>
    <xf numFmtId="0" fontId="3" fillId="0" borderId="1" xfId="49" applyFont="1" applyFill="1" applyBorder="1" applyAlignment="1"/>
    <xf numFmtId="0" fontId="3" fillId="0" borderId="1" xfId="54" applyFont="1" applyFill="1" applyBorder="1" applyAlignment="1">
      <alignment horizontal="center" wrapText="1"/>
    </xf>
    <xf numFmtId="0" fontId="3" fillId="0" borderId="1" xfId="55" applyFont="1" applyFill="1" applyBorder="1" applyAlignment="1">
      <alignment horizontal="left" wrapText="1"/>
    </xf>
    <xf numFmtId="49" fontId="49" fillId="0" borderId="1" xfId="0" applyNumberFormat="1" applyFont="1" applyFill="1" applyBorder="1" applyAlignment="1">
      <alignment horizontal="center" wrapText="1"/>
    </xf>
    <xf numFmtId="49" fontId="43" fillId="0" borderId="1" xfId="0" applyNumberFormat="1" applyFont="1" applyFill="1" applyBorder="1" applyAlignment="1">
      <alignment horizontal="center" wrapText="1"/>
    </xf>
    <xf numFmtId="0" fontId="2" fillId="0" borderId="1" xfId="25" applyFont="1" applyFill="1" applyBorder="1" applyAlignment="1">
      <alignment horizontal="center" vertical="center" wrapText="1"/>
    </xf>
    <xf numFmtId="0" fontId="3" fillId="0" borderId="1" xfId="26" applyFont="1" applyFill="1" applyBorder="1" applyAlignment="1">
      <alignment horizontal="left" vertical="top" wrapText="1"/>
    </xf>
    <xf numFmtId="0" fontId="3" fillId="0" borderId="1" xfId="27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wrapText="1"/>
    </xf>
    <xf numFmtId="0" fontId="3" fillId="0" borderId="1" xfId="49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2" fillId="0" borderId="1" xfId="67" applyFont="1" applyFill="1" applyBorder="1" applyAlignment="1">
      <alignment horizontal="center" vertical="center"/>
    </xf>
    <xf numFmtId="0" fontId="2" fillId="0" borderId="1" xfId="67" applyFont="1" applyFill="1" applyBorder="1" applyAlignment="1">
      <alignment horizontal="center"/>
    </xf>
    <xf numFmtId="49" fontId="2" fillId="0" borderId="1" xfId="49" applyNumberFormat="1" applyFont="1" applyFill="1" applyBorder="1" applyAlignment="1">
      <alignment horizontal="center" wrapText="1"/>
    </xf>
    <xf numFmtId="0" fontId="2" fillId="0" borderId="1" xfId="49" applyFont="1" applyFill="1" applyBorder="1" applyAlignment="1">
      <alignment horizontal="left" wrapText="1"/>
    </xf>
    <xf numFmtId="49" fontId="3" fillId="0" borderId="1" xfId="49" applyNumberFormat="1" applyFont="1" applyFill="1" applyBorder="1" applyAlignment="1">
      <alignment horizontal="center" wrapText="1"/>
    </xf>
    <xf numFmtId="0" fontId="3" fillId="0" borderId="1" xfId="49" applyFont="1" applyFill="1" applyBorder="1" applyAlignment="1">
      <alignment horizontal="left" wrapText="1"/>
    </xf>
    <xf numFmtId="0" fontId="2" fillId="0" borderId="1" xfId="0" applyNumberFormat="1" applyFont="1" applyFill="1" applyBorder="1" applyAlignment="1">
      <alignment wrapText="1"/>
    </xf>
    <xf numFmtId="49" fontId="2" fillId="0" borderId="1" xfId="66" applyNumberFormat="1" applyFont="1" applyFill="1" applyBorder="1" applyAlignment="1">
      <alignment horizontal="center" wrapText="1"/>
    </xf>
    <xf numFmtId="0" fontId="2" fillId="0" borderId="1" xfId="66" applyFont="1" applyFill="1" applyBorder="1" applyAlignment="1">
      <alignment horizontal="left" wrapText="1"/>
    </xf>
    <xf numFmtId="49" fontId="3" fillId="0" borderId="1" xfId="66" applyNumberFormat="1" applyFont="1" applyFill="1" applyBorder="1" applyAlignment="1">
      <alignment horizontal="center" wrapText="1"/>
    </xf>
    <xf numFmtId="0" fontId="3" fillId="0" borderId="1" xfId="66" applyFont="1" applyFill="1" applyBorder="1" applyAlignment="1">
      <alignment horizontal="left" wrapText="1"/>
    </xf>
    <xf numFmtId="0" fontId="2" fillId="0" borderId="1" xfId="0" applyNumberFormat="1" applyFont="1" applyFill="1" applyBorder="1" applyAlignment="1" applyProtection="1">
      <alignment horizontal="center" wrapText="1"/>
    </xf>
    <xf numFmtId="0" fontId="2" fillId="0" borderId="1" xfId="0" applyNumberFormat="1" applyFont="1" applyFill="1" applyBorder="1" applyAlignment="1" applyProtection="1">
      <alignment horizontal="left" wrapText="1"/>
    </xf>
    <xf numFmtId="0" fontId="2" fillId="0" borderId="1" xfId="49" applyNumberFormat="1" applyFont="1" applyFill="1" applyBorder="1" applyAlignment="1">
      <alignment horizontal="center" wrapText="1"/>
    </xf>
    <xf numFmtId="49" fontId="6" fillId="0" borderId="1" xfId="49" applyNumberFormat="1" applyFont="1" applyFill="1" applyBorder="1" applyAlignment="1">
      <alignment horizontal="center" wrapText="1"/>
    </xf>
    <xf numFmtId="0" fontId="3" fillId="0" borderId="1" xfId="49" applyNumberFormat="1" applyFont="1" applyFill="1" applyBorder="1" applyAlignment="1">
      <alignment horizontal="center" wrapText="1"/>
    </xf>
    <xf numFmtId="0" fontId="18" fillId="0" borderId="1" xfId="30" applyFill="1" applyBorder="1" applyAlignment="1">
      <alignment horizontal="center" vertical="center" wrapText="1"/>
    </xf>
    <xf numFmtId="0" fontId="18" fillId="0" borderId="1" xfId="31" applyFill="1" applyBorder="1" applyAlignment="1">
      <alignment horizontal="left" vertical="top" wrapText="1"/>
    </xf>
    <xf numFmtId="0" fontId="18" fillId="0" borderId="1" xfId="33" applyNumberFormat="1" applyFill="1" applyBorder="1" applyAlignment="1">
      <alignment horizontal="right" vertical="center" wrapText="1"/>
    </xf>
    <xf numFmtId="0" fontId="2" fillId="0" borderId="1" xfId="54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 applyProtection="1">
      <alignment horizontal="right" vertical="center" wrapText="1"/>
    </xf>
    <xf numFmtId="0" fontId="3" fillId="0" borderId="1" xfId="56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33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right" vertical="center" wrapText="1"/>
    </xf>
    <xf numFmtId="0" fontId="2" fillId="0" borderId="1" xfId="47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 applyProtection="1">
      <alignment horizontal="right" vertical="center" wrapText="1"/>
    </xf>
    <xf numFmtId="3" fontId="3" fillId="0" borderId="1" xfId="0" applyNumberFormat="1" applyFont="1" applyFill="1" applyBorder="1" applyAlignment="1">
      <alignment horizontal="right" vertical="center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169" fontId="3" fillId="0" borderId="1" xfId="0" applyNumberFormat="1" applyFont="1" applyFill="1" applyBorder="1" applyAlignment="1" applyProtection="1">
      <alignment horizontal="right" vertical="center" wrapText="1"/>
    </xf>
    <xf numFmtId="1" fontId="3" fillId="0" borderId="1" xfId="0" applyNumberFormat="1" applyFont="1" applyFill="1" applyBorder="1" applyAlignment="1">
      <alignment vertical="center"/>
    </xf>
    <xf numFmtId="0" fontId="36" fillId="0" borderId="1" xfId="0" applyFont="1" applyFill="1" applyBorder="1" applyAlignment="1">
      <alignment horizontal="center" vertical="center" wrapText="1"/>
    </xf>
    <xf numFmtId="0" fontId="36" fillId="0" borderId="1" xfId="0" applyFont="1" applyFill="1" applyBorder="1" applyAlignment="1">
      <alignment horizontal="right" vertical="center" wrapText="1"/>
    </xf>
    <xf numFmtId="0" fontId="3" fillId="0" borderId="1" xfId="27" applyNumberFormat="1" applyFont="1" applyFill="1" applyBorder="1" applyAlignment="1">
      <alignment horizontal="right" vertical="center" wrapText="1"/>
    </xf>
    <xf numFmtId="0" fontId="3" fillId="0" borderId="1" xfId="28" applyNumberFormat="1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right" vertical="center"/>
    </xf>
    <xf numFmtId="0" fontId="3" fillId="0" borderId="1" xfId="27" applyFont="1" applyFill="1" applyBorder="1" applyAlignment="1">
      <alignment horizontal="right" vertical="center"/>
    </xf>
    <xf numFmtId="0" fontId="3" fillId="0" borderId="1" xfId="47" applyFont="1" applyFill="1" applyBorder="1" applyAlignment="1">
      <alignment horizontal="center" vertical="center" wrapText="1"/>
    </xf>
    <xf numFmtId="0" fontId="3" fillId="0" borderId="1" xfId="48" applyFont="1" applyFill="1" applyBorder="1" applyAlignment="1">
      <alignment horizontal="right" vertical="center"/>
    </xf>
    <xf numFmtId="0" fontId="3" fillId="0" borderId="1" xfId="30" applyFont="1" applyFill="1" applyBorder="1" applyAlignment="1">
      <alignment horizontal="center" vertical="center" wrapText="1"/>
    </xf>
    <xf numFmtId="0" fontId="3" fillId="0" borderId="1" xfId="56" applyNumberFormat="1" applyFont="1" applyFill="1" applyBorder="1" applyAlignment="1">
      <alignment horizontal="right" vertical="center" wrapText="1"/>
    </xf>
    <xf numFmtId="0" fontId="3" fillId="0" borderId="1" xfId="60" applyNumberFormat="1" applyFont="1" applyFill="1" applyBorder="1" applyAlignment="1">
      <alignment horizontal="right" vertical="center" wrapText="1"/>
    </xf>
    <xf numFmtId="0" fontId="16" fillId="0" borderId="1" xfId="46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2" fillId="0" borderId="1" xfId="53" applyFont="1" applyFill="1" applyBorder="1" applyAlignment="1">
      <alignment horizontal="center" vertical="center" wrapText="1"/>
    </xf>
    <xf numFmtId="0" fontId="3" fillId="0" borderId="1" xfId="59" applyFont="1" applyFill="1" applyBorder="1" applyAlignment="1">
      <alignment horizontal="right" vertical="center" wrapText="1"/>
    </xf>
    <xf numFmtId="0" fontId="3" fillId="0" borderId="1" xfId="48" applyFont="1" applyFill="1" applyBorder="1" applyAlignment="1">
      <alignment horizontal="right" vertical="center" wrapText="1"/>
    </xf>
    <xf numFmtId="0" fontId="2" fillId="0" borderId="1" xfId="49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vertical="center"/>
    </xf>
    <xf numFmtId="0" fontId="3" fillId="0" borderId="1" xfId="54" applyFont="1" applyFill="1" applyBorder="1" applyAlignment="1">
      <alignment horizontal="center" vertical="center" wrapText="1"/>
    </xf>
    <xf numFmtId="0" fontId="3" fillId="0" borderId="1" xfId="61" applyFont="1" applyFill="1" applyBorder="1" applyAlignment="1">
      <alignment horizontal="right" vertical="center" wrapText="1"/>
    </xf>
    <xf numFmtId="0" fontId="3" fillId="0" borderId="1" xfId="58" applyFont="1" applyFill="1" applyBorder="1" applyAlignment="1">
      <alignment horizontal="right" vertical="center" wrapText="1"/>
    </xf>
    <xf numFmtId="167" fontId="3" fillId="0" borderId="1" xfId="0" applyNumberFormat="1" applyFont="1" applyFill="1" applyBorder="1" applyAlignment="1">
      <alignment vertical="center"/>
    </xf>
    <xf numFmtId="0" fontId="3" fillId="0" borderId="1" xfId="26" applyFont="1" applyFill="1" applyBorder="1" applyAlignment="1">
      <alignment horizontal="right" vertical="center" wrapText="1"/>
    </xf>
    <xf numFmtId="0" fontId="7" fillId="0" borderId="1" xfId="0" applyFont="1" applyFill="1" applyBorder="1" applyAlignment="1">
      <alignment vertical="center"/>
    </xf>
    <xf numFmtId="1" fontId="2" fillId="0" borderId="1" xfId="0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right" vertical="center"/>
    </xf>
    <xf numFmtId="0" fontId="2" fillId="0" borderId="1" xfId="49" applyFont="1" applyFill="1" applyBorder="1" applyAlignment="1">
      <alignment horizontal="center" vertical="center"/>
    </xf>
    <xf numFmtId="0" fontId="2" fillId="0" borderId="1" xfId="49" applyFont="1" applyFill="1" applyBorder="1" applyAlignment="1">
      <alignment vertical="center"/>
    </xf>
    <xf numFmtId="0" fontId="36" fillId="0" borderId="1" xfId="0" applyFont="1" applyFill="1" applyBorder="1" applyAlignment="1">
      <alignment vertical="center"/>
    </xf>
    <xf numFmtId="1" fontId="3" fillId="0" borderId="1" xfId="27" applyNumberFormat="1" applyFont="1" applyFill="1" applyBorder="1" applyAlignment="1">
      <alignment horizontal="right" vertical="center" wrapText="1"/>
    </xf>
    <xf numFmtId="0" fontId="3" fillId="0" borderId="1" xfId="49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right" vertical="center" wrapText="1"/>
    </xf>
    <xf numFmtId="0" fontId="2" fillId="0" borderId="1" xfId="66" applyFont="1" applyFill="1" applyBorder="1" applyAlignment="1">
      <alignment horizontal="center" vertical="center" wrapText="1"/>
    </xf>
    <xf numFmtId="0" fontId="3" fillId="0" borderId="1" xfId="66" applyFont="1" applyFill="1" applyBorder="1" applyAlignment="1">
      <alignment horizontal="center" vertical="center" wrapText="1"/>
    </xf>
    <xf numFmtId="0" fontId="3" fillId="0" borderId="1" xfId="66" applyFont="1" applyFill="1" applyBorder="1" applyAlignment="1">
      <alignment horizontal="right" vertical="center" wrapText="1"/>
    </xf>
    <xf numFmtId="0" fontId="3" fillId="0" borderId="1" xfId="65" applyFont="1" applyFill="1" applyBorder="1" applyAlignment="1">
      <alignment horizontal="center" vertical="center" wrapText="1"/>
    </xf>
    <xf numFmtId="166" fontId="3" fillId="0" borderId="1" xfId="49" applyNumberFormat="1" applyFont="1" applyFill="1" applyBorder="1" applyAlignment="1">
      <alignment vertical="center" wrapText="1"/>
    </xf>
    <xf numFmtId="0" fontId="3" fillId="0" borderId="1" xfId="49" applyFont="1" applyFill="1" applyBorder="1" applyAlignment="1">
      <alignment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right" vertical="center" wrapText="1"/>
    </xf>
    <xf numFmtId="0" fontId="53" fillId="0" borderId="1" xfId="0" applyFont="1" applyFill="1" applyBorder="1" applyAlignment="1">
      <alignment vertical="center"/>
    </xf>
    <xf numFmtId="0" fontId="2" fillId="0" borderId="1" xfId="49" applyFont="1" applyFill="1" applyBorder="1" applyAlignment="1">
      <alignment vertical="center" wrapText="1"/>
    </xf>
    <xf numFmtId="0" fontId="2" fillId="0" borderId="1" xfId="28" applyFont="1" applyFill="1" applyBorder="1" applyAlignment="1">
      <alignment vertical="center"/>
    </xf>
    <xf numFmtId="0" fontId="2" fillId="0" borderId="1" xfId="58" applyFont="1" applyFill="1" applyBorder="1" applyAlignment="1">
      <alignment vertical="center" wrapText="1"/>
    </xf>
    <xf numFmtId="172" fontId="21" fillId="0" borderId="0" xfId="0" applyNumberFormat="1" applyFont="1" applyFill="1" applyAlignment="1">
      <alignment wrapText="1"/>
    </xf>
    <xf numFmtId="0" fontId="2" fillId="0" borderId="1" xfId="23" applyFont="1" applyFill="1" applyBorder="1" applyAlignment="1">
      <alignment vertical="center" wrapText="1"/>
    </xf>
    <xf numFmtId="0" fontId="2" fillId="0" borderId="1" xfId="28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28" applyNumberFormat="1" applyFont="1" applyFill="1" applyBorder="1" applyAlignment="1">
      <alignment vertical="center" wrapText="1"/>
    </xf>
    <xf numFmtId="0" fontId="2" fillId="0" borderId="1" xfId="60" applyNumberFormat="1" applyFont="1" applyFill="1" applyBorder="1" applyAlignment="1">
      <alignment vertical="center" wrapText="1"/>
    </xf>
    <xf numFmtId="0" fontId="2" fillId="0" borderId="1" xfId="61" applyFont="1" applyFill="1" applyBorder="1" applyAlignment="1">
      <alignment vertical="center" wrapText="1"/>
    </xf>
    <xf numFmtId="0" fontId="2" fillId="0" borderId="1" xfId="48" applyFont="1" applyFill="1" applyBorder="1" applyAlignment="1">
      <alignment vertical="center" wrapText="1"/>
    </xf>
    <xf numFmtId="0" fontId="2" fillId="0" borderId="1" xfId="60" applyFont="1" applyFill="1" applyBorder="1" applyAlignment="1">
      <alignment vertical="center" wrapText="1"/>
    </xf>
    <xf numFmtId="168" fontId="2" fillId="0" borderId="1" xfId="49" applyNumberFormat="1" applyFont="1" applyFill="1" applyBorder="1" applyAlignment="1">
      <alignment vertical="center"/>
    </xf>
    <xf numFmtId="0" fontId="2" fillId="0" borderId="1" xfId="23" applyNumberFormat="1" applyFont="1" applyFill="1" applyBorder="1" applyAlignment="1">
      <alignment vertical="center" wrapText="1"/>
    </xf>
    <xf numFmtId="172" fontId="0" fillId="0" borderId="0" xfId="0" applyNumberFormat="1" applyFont="1" applyFill="1"/>
    <xf numFmtId="166" fontId="2" fillId="0" borderId="1" xfId="66" applyNumberFormat="1" applyFont="1" applyFill="1" applyBorder="1" applyAlignment="1">
      <alignment vertical="center" wrapText="1"/>
    </xf>
    <xf numFmtId="0" fontId="2" fillId="0" borderId="0" xfId="49" applyFont="1" applyFill="1" applyBorder="1" applyAlignment="1">
      <alignment wrapText="1"/>
    </xf>
    <xf numFmtId="166" fontId="2" fillId="0" borderId="1" xfId="0" applyNumberFormat="1" applyFont="1" applyFill="1" applyBorder="1" applyAlignment="1">
      <alignment vertical="center"/>
    </xf>
    <xf numFmtId="172" fontId="36" fillId="0" borderId="0" xfId="0" applyNumberFormat="1" applyFont="1" applyFill="1" applyAlignment="1"/>
    <xf numFmtId="49" fontId="56" fillId="0" borderId="1" xfId="0" applyNumberFormat="1" applyFont="1" applyFill="1" applyBorder="1" applyAlignment="1">
      <alignment horizontal="center" wrapText="1"/>
    </xf>
    <xf numFmtId="0" fontId="56" fillId="0" borderId="1" xfId="0" applyFont="1" applyFill="1" applyBorder="1" applyAlignment="1">
      <alignment horizontal="left" wrapText="1"/>
    </xf>
    <xf numFmtId="0" fontId="56" fillId="0" borderId="1" xfId="0" applyFont="1" applyFill="1" applyBorder="1" applyAlignment="1">
      <alignment horizontal="center" vertical="center" wrapText="1"/>
    </xf>
    <xf numFmtId="0" fontId="56" fillId="0" borderId="1" xfId="0" applyFont="1" applyFill="1" applyBorder="1" applyAlignment="1">
      <alignment vertical="center" wrapText="1"/>
    </xf>
    <xf numFmtId="0" fontId="56" fillId="0" borderId="1" xfId="58" applyFont="1" applyFill="1" applyBorder="1" applyAlignment="1">
      <alignment vertical="center" wrapText="1"/>
    </xf>
    <xf numFmtId="0" fontId="59" fillId="0" borderId="0" xfId="43" applyFont="1" applyFill="1" applyAlignment="1">
      <alignment vertical="top" wrapText="1"/>
    </xf>
    <xf numFmtId="0" fontId="58" fillId="0" borderId="0" xfId="0" applyFont="1" applyFill="1"/>
    <xf numFmtId="0" fontId="15" fillId="0" borderId="0" xfId="21" applyFill="1" applyAlignment="1">
      <alignment horizontal="center" vertical="top" wrapText="1"/>
    </xf>
    <xf numFmtId="0" fontId="16" fillId="5" borderId="1" xfId="46" applyFill="1" applyBorder="1" applyAlignment="1">
      <alignment horizontal="center" vertical="top" wrapText="1"/>
    </xf>
    <xf numFmtId="0" fontId="2" fillId="5" borderId="1" xfId="57" applyFont="1" applyFill="1" applyBorder="1" applyAlignment="1">
      <alignment horizontal="right" vertical="center" wrapText="1"/>
    </xf>
    <xf numFmtId="3" fontId="3" fillId="5" borderId="1" xfId="0" applyNumberFormat="1" applyFont="1" applyFill="1" applyBorder="1" applyAlignment="1">
      <alignment horizontal="right" vertical="center" wrapText="1"/>
    </xf>
    <xf numFmtId="172" fontId="3" fillId="5" borderId="1" xfId="60" applyNumberFormat="1" applyFont="1" applyFill="1" applyBorder="1" applyAlignment="1">
      <alignment horizontal="right" vertical="center" wrapText="1"/>
    </xf>
    <xf numFmtId="0" fontId="3" fillId="5" borderId="1" xfId="60" applyFont="1" applyFill="1" applyBorder="1" applyAlignment="1">
      <alignment horizontal="right" vertical="center" wrapText="1"/>
    </xf>
    <xf numFmtId="3" fontId="36" fillId="5" borderId="1" xfId="0" applyNumberFormat="1" applyFont="1" applyFill="1" applyBorder="1" applyAlignment="1">
      <alignment horizontal="right" vertical="center" wrapText="1"/>
    </xf>
    <xf numFmtId="1" fontId="3" fillId="5" borderId="1" xfId="0" applyNumberFormat="1" applyFont="1" applyFill="1" applyBorder="1" applyAlignment="1">
      <alignment horizontal="right" vertical="center" wrapText="1"/>
    </xf>
    <xf numFmtId="0" fontId="2" fillId="5" borderId="1" xfId="27" applyFont="1" applyFill="1" applyBorder="1" applyAlignment="1">
      <alignment horizontal="right" vertical="center" wrapText="1"/>
    </xf>
    <xf numFmtId="4" fontId="2" fillId="5" borderId="1" xfId="0" applyNumberFormat="1" applyFont="1" applyFill="1" applyBorder="1" applyAlignment="1">
      <alignment horizontal="center" vertical="center" wrapText="1"/>
    </xf>
    <xf numFmtId="3" fontId="2" fillId="5" borderId="1" xfId="0" applyNumberFormat="1" applyFont="1" applyFill="1" applyBorder="1" applyAlignment="1">
      <alignment horizontal="right" vertical="center" wrapText="1"/>
    </xf>
    <xf numFmtId="0" fontId="2" fillId="5" borderId="1" xfId="22" applyFont="1" applyFill="1" applyBorder="1" applyAlignment="1">
      <alignment horizontal="right" vertical="center" wrapText="1"/>
    </xf>
    <xf numFmtId="0" fontId="3" fillId="5" borderId="1" xfId="28" applyFont="1" applyFill="1" applyBorder="1" applyAlignment="1">
      <alignment horizontal="right" vertical="center" wrapText="1"/>
    </xf>
    <xf numFmtId="172" fontId="57" fillId="5" borderId="1" xfId="60" applyNumberFormat="1" applyFont="1" applyFill="1" applyBorder="1" applyAlignment="1">
      <alignment horizontal="left"/>
    </xf>
    <xf numFmtId="3" fontId="45" fillId="5" borderId="1" xfId="0" applyNumberFormat="1" applyFont="1" applyFill="1" applyBorder="1" applyAlignment="1">
      <alignment horizontal="right" vertical="center"/>
    </xf>
    <xf numFmtId="3" fontId="3" fillId="5" borderId="1" xfId="0" applyNumberFormat="1" applyFont="1" applyFill="1" applyBorder="1" applyAlignment="1">
      <alignment horizontal="right" vertical="center"/>
    </xf>
    <xf numFmtId="0" fontId="2" fillId="5" borderId="1" xfId="27" applyNumberFormat="1" applyFont="1" applyFill="1" applyBorder="1" applyAlignment="1">
      <alignment horizontal="right" vertical="center" wrapText="1"/>
    </xf>
    <xf numFmtId="0" fontId="3" fillId="5" borderId="1" xfId="34" applyNumberFormat="1" applyFont="1" applyFill="1" applyBorder="1" applyAlignment="1">
      <alignment horizontal="right" vertical="center" wrapText="1"/>
    </xf>
    <xf numFmtId="1" fontId="3" fillId="5" borderId="1" xfId="0" applyNumberFormat="1" applyFont="1" applyFill="1" applyBorder="1" applyAlignment="1" applyProtection="1">
      <alignment horizontal="right" vertical="center" wrapText="1"/>
    </xf>
    <xf numFmtId="3" fontId="47" fillId="5" borderId="1" xfId="0" applyNumberFormat="1" applyFont="1" applyFill="1" applyBorder="1" applyAlignment="1">
      <alignment horizontal="right" vertical="center" wrapText="1"/>
    </xf>
    <xf numFmtId="4" fontId="56" fillId="5" borderId="1" xfId="0" applyNumberFormat="1" applyFont="1" applyFill="1" applyBorder="1" applyAlignment="1">
      <alignment horizontal="center" vertical="center" wrapText="1"/>
    </xf>
    <xf numFmtId="0" fontId="2" fillId="5" borderId="1" xfId="22" applyNumberFormat="1" applyFont="1" applyFill="1" applyBorder="1" applyAlignment="1">
      <alignment horizontal="right" vertical="center" wrapText="1"/>
    </xf>
    <xf numFmtId="0" fontId="3" fillId="5" borderId="1" xfId="28" applyNumberFormat="1" applyFont="1" applyFill="1" applyBorder="1" applyAlignment="1">
      <alignment horizontal="right" vertical="center" wrapText="1"/>
    </xf>
    <xf numFmtId="0" fontId="3" fillId="5" borderId="1" xfId="22" applyFont="1" applyFill="1" applyBorder="1" applyAlignment="1">
      <alignment horizontal="right" vertical="center" wrapText="1"/>
    </xf>
    <xf numFmtId="167" fontId="2" fillId="5" borderId="1" xfId="57" applyNumberFormat="1" applyFont="1" applyFill="1" applyBorder="1" applyAlignment="1">
      <alignment horizontal="right" vertical="center" wrapText="1"/>
    </xf>
    <xf numFmtId="1" fontId="2" fillId="5" borderId="1" xfId="27" applyNumberFormat="1" applyFont="1" applyFill="1" applyBorder="1" applyAlignment="1">
      <alignment horizontal="right" vertical="center" wrapText="1"/>
    </xf>
    <xf numFmtId="0" fontId="3" fillId="5" borderId="1" xfId="60" applyNumberFormat="1" applyFont="1" applyFill="1" applyBorder="1" applyAlignment="1">
      <alignment horizontal="right" vertical="center" wrapText="1"/>
    </xf>
    <xf numFmtId="0" fontId="16" fillId="5" borderId="1" xfId="46" applyFill="1" applyBorder="1" applyAlignment="1">
      <alignment horizontal="center" vertical="center" wrapText="1"/>
    </xf>
    <xf numFmtId="0" fontId="2" fillId="5" borderId="1" xfId="0" applyFont="1" applyFill="1" applyBorder="1" applyAlignment="1">
      <alignment vertical="center"/>
    </xf>
    <xf numFmtId="0" fontId="3" fillId="5" borderId="1" xfId="22" applyNumberFormat="1" applyFont="1" applyFill="1" applyBorder="1" applyAlignment="1">
      <alignment horizontal="right" vertical="center" wrapText="1"/>
    </xf>
    <xf numFmtId="1" fontId="3" fillId="5" borderId="1" xfId="28" applyNumberFormat="1" applyFont="1" applyFill="1" applyBorder="1" applyAlignment="1">
      <alignment horizontal="right" vertical="center" wrapText="1"/>
    </xf>
    <xf numFmtId="0" fontId="2" fillId="5" borderId="1" xfId="56" applyNumberFormat="1" applyFont="1" applyFill="1" applyBorder="1" applyAlignment="1">
      <alignment horizontal="right" vertical="center" wrapText="1"/>
    </xf>
    <xf numFmtId="1" fontId="3" fillId="5" borderId="1" xfId="62" applyNumberFormat="1" applyFont="1" applyFill="1" applyBorder="1" applyAlignment="1">
      <alignment horizontal="right" vertical="center" wrapText="1"/>
    </xf>
    <xf numFmtId="0" fontId="3" fillId="5" borderId="1" xfId="62" applyNumberFormat="1" applyFont="1" applyFill="1" applyBorder="1" applyAlignment="1">
      <alignment horizontal="right" vertical="center" wrapText="1"/>
    </xf>
    <xf numFmtId="0" fontId="3" fillId="5" borderId="1" xfId="56" applyNumberFormat="1" applyFont="1" applyFill="1" applyBorder="1" applyAlignment="1">
      <alignment horizontal="right" vertical="center" wrapText="1"/>
    </xf>
    <xf numFmtId="1" fontId="3" fillId="5" borderId="1" xfId="22" applyNumberFormat="1" applyFont="1" applyFill="1" applyBorder="1" applyAlignment="1">
      <alignment horizontal="right" vertical="center" wrapText="1"/>
    </xf>
    <xf numFmtId="0" fontId="2" fillId="5" borderId="1" xfId="49" applyFont="1" applyFill="1" applyBorder="1" applyAlignment="1">
      <alignment horizontal="right" vertical="center"/>
    </xf>
    <xf numFmtId="1" fontId="2" fillId="5" borderId="1" xfId="57" applyNumberFormat="1" applyFont="1" applyFill="1" applyBorder="1" applyAlignment="1">
      <alignment horizontal="right" vertical="center" wrapText="1"/>
    </xf>
    <xf numFmtId="0" fontId="3" fillId="5" borderId="1" xfId="57" applyFont="1" applyFill="1" applyBorder="1" applyAlignment="1">
      <alignment horizontal="right" vertical="center" wrapText="1"/>
    </xf>
    <xf numFmtId="0" fontId="3" fillId="5" borderId="1" xfId="27" applyNumberFormat="1" applyFont="1" applyFill="1" applyBorder="1" applyAlignment="1">
      <alignment horizontal="right" vertical="center" wrapText="1"/>
    </xf>
    <xf numFmtId="4" fontId="2" fillId="5" borderId="1" xfId="0" applyNumberFormat="1" applyFont="1" applyFill="1" applyBorder="1" applyAlignment="1">
      <alignment vertical="center"/>
    </xf>
    <xf numFmtId="0" fontId="7" fillId="5" borderId="1" xfId="0" applyFont="1" applyFill="1" applyBorder="1" applyAlignment="1">
      <alignment vertical="center"/>
    </xf>
    <xf numFmtId="1" fontId="3" fillId="5" borderId="1" xfId="0" applyNumberFormat="1" applyFont="1" applyFill="1" applyBorder="1" applyAlignment="1">
      <alignment vertical="center"/>
    </xf>
    <xf numFmtId="1" fontId="2" fillId="5" borderId="1" xfId="0" applyNumberFormat="1" applyFont="1" applyFill="1" applyBorder="1" applyAlignment="1">
      <alignment vertical="center"/>
    </xf>
    <xf numFmtId="4" fontId="3" fillId="5" borderId="1" xfId="0" applyNumberFormat="1" applyFont="1" applyFill="1" applyBorder="1" applyAlignment="1">
      <alignment horizontal="center" vertical="center" wrapText="1"/>
    </xf>
    <xf numFmtId="3" fontId="3" fillId="5" borderId="1" xfId="0" applyNumberFormat="1" applyFont="1" applyFill="1" applyBorder="1" applyAlignment="1">
      <alignment vertical="center" wrapText="1"/>
    </xf>
    <xf numFmtId="0" fontId="3" fillId="5" borderId="1" xfId="0" applyFont="1" applyFill="1" applyBorder="1" applyAlignment="1">
      <alignment vertical="center"/>
    </xf>
    <xf numFmtId="3" fontId="3" fillId="5" borderId="1" xfId="0" applyNumberFormat="1" applyFont="1" applyFill="1" applyBorder="1" applyAlignment="1">
      <alignment vertical="center"/>
    </xf>
    <xf numFmtId="3" fontId="2" fillId="5" borderId="1" xfId="0" applyNumberFormat="1" applyFont="1" applyFill="1" applyBorder="1" applyAlignment="1">
      <alignment vertical="center"/>
    </xf>
    <xf numFmtId="3" fontId="25" fillId="5" borderId="1" xfId="0" applyNumberFormat="1" applyFont="1" applyFill="1" applyBorder="1" applyAlignment="1">
      <alignment horizontal="right" vertical="center"/>
    </xf>
    <xf numFmtId="0" fontId="2" fillId="5" borderId="1" xfId="49" applyFont="1" applyFill="1" applyBorder="1" applyAlignment="1">
      <alignment vertical="center"/>
    </xf>
    <xf numFmtId="170" fontId="3" fillId="5" borderId="1" xfId="63" applyNumberFormat="1" applyFont="1" applyFill="1" applyBorder="1" applyAlignment="1">
      <alignment horizontal="right" vertical="center" wrapText="1"/>
    </xf>
    <xf numFmtId="4" fontId="2" fillId="5" borderId="1" xfId="49" applyNumberFormat="1" applyFont="1" applyFill="1" applyBorder="1" applyAlignment="1">
      <alignment horizontal="center" vertical="center" wrapText="1"/>
    </xf>
    <xf numFmtId="3" fontId="2" fillId="5" borderId="1" xfId="49" applyNumberFormat="1" applyFont="1" applyFill="1" applyBorder="1" applyAlignment="1">
      <alignment horizontal="right" vertical="center" wrapText="1"/>
    </xf>
    <xf numFmtId="3" fontId="3" fillId="5" borderId="1" xfId="49" applyNumberFormat="1" applyFont="1" applyFill="1" applyBorder="1" applyAlignment="1">
      <alignment horizontal="right" vertical="center" wrapText="1"/>
    </xf>
    <xf numFmtId="1" fontId="2" fillId="5" borderId="1" xfId="52" applyNumberFormat="1" applyFont="1" applyFill="1" applyBorder="1" applyAlignment="1">
      <alignment horizontal="right" vertical="center"/>
    </xf>
    <xf numFmtId="1" fontId="3" fillId="5" borderId="1" xfId="52" applyNumberFormat="1" applyFont="1" applyFill="1" applyBorder="1" applyAlignment="1">
      <alignment horizontal="right" vertical="center"/>
    </xf>
    <xf numFmtId="4" fontId="2" fillId="5" borderId="1" xfId="66" applyNumberFormat="1" applyFont="1" applyFill="1" applyBorder="1" applyAlignment="1">
      <alignment horizontal="center" vertical="center" wrapText="1"/>
    </xf>
    <xf numFmtId="3" fontId="3" fillId="5" borderId="1" xfId="66" applyNumberFormat="1" applyFont="1" applyFill="1" applyBorder="1" applyAlignment="1">
      <alignment horizontal="right" vertical="center" wrapText="1"/>
    </xf>
    <xf numFmtId="3" fontId="2" fillId="5" borderId="1" xfId="49" applyNumberFormat="1" applyFont="1" applyFill="1" applyBorder="1" applyAlignment="1">
      <alignment horizontal="center" vertical="center" wrapText="1"/>
    </xf>
    <xf numFmtId="169" fontId="2" fillId="5" borderId="1" xfId="0" applyNumberFormat="1" applyFont="1" applyFill="1" applyBorder="1" applyAlignment="1">
      <alignment vertical="center"/>
    </xf>
    <xf numFmtId="164" fontId="2" fillId="5" borderId="1" xfId="52" applyFont="1" applyFill="1" applyBorder="1" applyAlignment="1">
      <alignment vertical="center"/>
    </xf>
    <xf numFmtId="0" fontId="3" fillId="5" borderId="1" xfId="0" applyNumberFormat="1" applyFont="1" applyFill="1" applyBorder="1" applyAlignment="1">
      <alignment horizontal="right" vertical="center"/>
    </xf>
    <xf numFmtId="0" fontId="3" fillId="5" borderId="1" xfId="52" applyNumberFormat="1" applyFont="1" applyFill="1" applyBorder="1" applyAlignment="1">
      <alignment horizontal="right" vertical="center"/>
    </xf>
    <xf numFmtId="0" fontId="3" fillId="5" borderId="1" xfId="52" applyNumberFormat="1" applyFont="1" applyFill="1" applyBorder="1" applyAlignment="1">
      <alignment vertical="center"/>
    </xf>
    <xf numFmtId="1" fontId="2" fillId="5" borderId="1" xfId="0" applyNumberFormat="1" applyFont="1" applyFill="1" applyBorder="1" applyAlignment="1" applyProtection="1">
      <alignment horizontal="right" vertical="center" wrapText="1"/>
    </xf>
    <xf numFmtId="0" fontId="3" fillId="5" borderId="1" xfId="0" applyNumberFormat="1" applyFont="1" applyFill="1" applyBorder="1" applyAlignment="1" applyProtection="1">
      <alignment horizontal="right" vertical="center" wrapText="1"/>
    </xf>
    <xf numFmtId="3" fontId="3" fillId="5" borderId="1" xfId="68" applyNumberFormat="1" applyFont="1" applyFill="1" applyBorder="1" applyAlignment="1">
      <alignment horizontal="right" vertical="center"/>
    </xf>
    <xf numFmtId="3" fontId="2" fillId="5" borderId="1" xfId="68" applyNumberFormat="1" applyFont="1" applyFill="1" applyBorder="1" applyAlignment="1">
      <alignment vertical="center"/>
    </xf>
    <xf numFmtId="0" fontId="12" fillId="5" borderId="1" xfId="34" applyNumberFormat="1" applyFill="1" applyBorder="1" applyAlignment="1">
      <alignment horizontal="right" vertical="center" wrapText="1"/>
    </xf>
    <xf numFmtId="3" fontId="28" fillId="5" borderId="1" xfId="34" applyNumberFormat="1" applyFont="1" applyFill="1" applyBorder="1" applyAlignment="1">
      <alignment horizontal="right" vertical="center" wrapText="1"/>
    </xf>
    <xf numFmtId="3" fontId="29" fillId="5" borderId="1" xfId="41" applyNumberFormat="1" applyFont="1" applyFill="1" applyBorder="1" applyAlignment="1">
      <alignment horizontal="right" vertical="center" wrapText="1"/>
    </xf>
    <xf numFmtId="0" fontId="16" fillId="5" borderId="1" xfId="44" applyFill="1" applyBorder="1" applyAlignment="1">
      <alignment horizontal="center" vertical="center" wrapText="1"/>
    </xf>
    <xf numFmtId="0" fontId="0" fillId="0" borderId="0" xfId="0" applyFill="1" applyAlignment="1">
      <alignment horizontal="left" wrapText="1"/>
    </xf>
    <xf numFmtId="0" fontId="20" fillId="0" borderId="0" xfId="43" applyFill="1" applyAlignment="1">
      <alignment horizontal="center" vertical="top" wrapText="1"/>
    </xf>
    <xf numFmtId="0" fontId="15" fillId="0" borderId="0" xfId="21" applyFill="1" applyAlignment="1">
      <alignment horizontal="center" vertical="top" wrapText="1"/>
    </xf>
    <xf numFmtId="0" fontId="16" fillId="0" borderId="1" xfId="44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16" fillId="0" borderId="1" xfId="45" applyFill="1" applyBorder="1" applyAlignment="1">
      <alignment horizontal="center" vertical="top" wrapText="1"/>
    </xf>
    <xf numFmtId="0" fontId="0" fillId="0" borderId="1" xfId="0" applyFill="1" applyBorder="1" applyAlignment="1">
      <alignment horizontal="center" vertical="top" wrapText="1"/>
    </xf>
    <xf numFmtId="0" fontId="16" fillId="5" borderId="1" xfId="44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63" fillId="4" borderId="2" xfId="0" applyFont="1" applyFill="1" applyBorder="1" applyAlignment="1">
      <alignment horizontal="center" wrapText="1"/>
    </xf>
    <xf numFmtId="0" fontId="64" fillId="0" borderId="0" xfId="21" applyFont="1" applyFill="1" applyAlignment="1">
      <alignment horizontal="center" vertical="top" wrapText="1"/>
    </xf>
    <xf numFmtId="0" fontId="0" fillId="0" borderId="0" xfId="0" applyFill="1" applyAlignment="1">
      <alignment horizontal="center" wrapText="1"/>
    </xf>
    <xf numFmtId="0" fontId="62" fillId="0" borderId="1" xfId="40" applyFont="1" applyFill="1" applyBorder="1" applyAlignment="1">
      <alignment horizontal="right" vertical="top" wrapText="1"/>
    </xf>
    <xf numFmtId="0" fontId="30" fillId="0" borderId="1" xfId="0" applyFont="1" applyFill="1" applyBorder="1" applyAlignment="1">
      <alignment horizontal="right" vertical="top" wrapText="1"/>
    </xf>
    <xf numFmtId="0" fontId="60" fillId="0" borderId="1" xfId="40" applyFont="1" applyFill="1" applyBorder="1" applyAlignment="1">
      <alignment horizontal="right" vertical="top" wrapText="1"/>
    </xf>
    <xf numFmtId="0" fontId="61" fillId="0" borderId="1" xfId="0" applyFont="1" applyFill="1" applyBorder="1" applyAlignment="1">
      <alignment horizontal="right" vertical="top" wrapText="1"/>
    </xf>
  </cellXfs>
  <cellStyles count="69">
    <cellStyle name="SCводно-ресурсная ведомость0" xfId="1" xr:uid="{00000000-0005-0000-0000-000000000000}"/>
    <cellStyle name="SCводно-ресурсная ведомость1" xfId="2" xr:uid="{00000000-0005-0000-0000-000001000000}"/>
    <cellStyle name="SCводно-ресурсная ведомость10" xfId="3" xr:uid="{00000000-0005-0000-0000-000002000000}"/>
    <cellStyle name="SCводно-ресурсная ведомость11" xfId="4" xr:uid="{00000000-0005-0000-0000-000003000000}"/>
    <cellStyle name="SCводно-ресурсная ведомость12" xfId="5" xr:uid="{00000000-0005-0000-0000-000004000000}"/>
    <cellStyle name="SCводно-ресурсная ведомость13" xfId="6" xr:uid="{00000000-0005-0000-0000-000005000000}"/>
    <cellStyle name="SCводно-ресурсная ведомость14" xfId="7" xr:uid="{00000000-0005-0000-0000-000006000000}"/>
    <cellStyle name="SCводно-ресурсная ведомость15" xfId="8" xr:uid="{00000000-0005-0000-0000-000007000000}"/>
    <cellStyle name="SCводно-ресурсная ведомость16" xfId="9" xr:uid="{00000000-0005-0000-0000-000008000000}"/>
    <cellStyle name="SCводно-ресурсная ведомость17" xfId="10" xr:uid="{00000000-0005-0000-0000-000009000000}"/>
    <cellStyle name="SCводно-ресурсная ведомость18" xfId="11" xr:uid="{00000000-0005-0000-0000-00000A000000}"/>
    <cellStyle name="SCводно-ресурсная ведомость2" xfId="12" xr:uid="{00000000-0005-0000-0000-00000B000000}"/>
    <cellStyle name="SCводно-ресурсная ведомость3" xfId="13" xr:uid="{00000000-0005-0000-0000-00000C000000}"/>
    <cellStyle name="SCводно-ресурсная ведомость4" xfId="14" xr:uid="{00000000-0005-0000-0000-00000D000000}"/>
    <cellStyle name="SCводно-ресурсная ведомость5" xfId="15" xr:uid="{00000000-0005-0000-0000-00000E000000}"/>
    <cellStyle name="SCводно-ресурсная ведомость6" xfId="16" xr:uid="{00000000-0005-0000-0000-00000F000000}"/>
    <cellStyle name="SCводно-ресурсная ведомость7" xfId="17" xr:uid="{00000000-0005-0000-0000-000010000000}"/>
    <cellStyle name="SCводно-ресурсная ведомость8" xfId="18" xr:uid="{00000000-0005-0000-0000-000011000000}"/>
    <cellStyle name="SCводно-ресурсная ведомость9" xfId="19" xr:uid="{00000000-0005-0000-0000-000012000000}"/>
    <cellStyle name="SЛокально-ресурсная ведомости0" xfId="20" xr:uid="{00000000-0005-0000-0000-000013000000}"/>
    <cellStyle name="SЛокально-ресурсная ведомости1" xfId="21" xr:uid="{00000000-0005-0000-0000-000014000000}"/>
    <cellStyle name="SЛокально-ресурсная ведомости10" xfId="22" xr:uid="{00000000-0005-0000-0000-000015000000}"/>
    <cellStyle name="SЛокально-ресурсная ведомости10 2" xfId="57" xr:uid="{00000000-0005-0000-0000-000016000000}"/>
    <cellStyle name="SЛокально-ресурсная ведомости11" xfId="23" xr:uid="{00000000-0005-0000-0000-000017000000}"/>
    <cellStyle name="SЛокально-ресурсная ведомости11 2" xfId="58" xr:uid="{00000000-0005-0000-0000-000018000000}"/>
    <cellStyle name="SЛокально-ресурсная ведомости12" xfId="24" xr:uid="{00000000-0005-0000-0000-000019000000}"/>
    <cellStyle name="SЛокально-ресурсная ведомости12 2" xfId="55" xr:uid="{00000000-0005-0000-0000-00001A000000}"/>
    <cellStyle name="SЛокально-ресурсная ведомости13" xfId="25" xr:uid="{00000000-0005-0000-0000-00001B000000}"/>
    <cellStyle name="SЛокально-ресурсная ведомости13 2" xfId="53" xr:uid="{00000000-0005-0000-0000-00001C000000}"/>
    <cellStyle name="SЛокально-ресурсная ведомости14" xfId="26" xr:uid="{00000000-0005-0000-0000-00001D000000}"/>
    <cellStyle name="SЛокально-ресурсная ведомости14 2" xfId="59" xr:uid="{00000000-0005-0000-0000-00001E000000}"/>
    <cellStyle name="SЛокально-ресурсная ведомости15" xfId="27" xr:uid="{00000000-0005-0000-0000-00001F000000}"/>
    <cellStyle name="SЛокально-ресурсная ведомости15 2" xfId="56" xr:uid="{00000000-0005-0000-0000-000020000000}"/>
    <cellStyle name="SЛокально-ресурсная ведомости16" xfId="28" xr:uid="{00000000-0005-0000-0000-000021000000}"/>
    <cellStyle name="SЛокально-ресурсная ведомости16 2" xfId="60" xr:uid="{00000000-0005-0000-0000-000022000000}"/>
    <cellStyle name="SЛокально-ресурсная ведомости17" xfId="29" xr:uid="{00000000-0005-0000-0000-000023000000}"/>
    <cellStyle name="SЛокально-ресурсная ведомости18" xfId="30" xr:uid="{00000000-0005-0000-0000-000024000000}"/>
    <cellStyle name="SЛокально-ресурсная ведомости19" xfId="31" xr:uid="{00000000-0005-0000-0000-000025000000}"/>
    <cellStyle name="SЛокально-ресурсная ведомости2" xfId="32" xr:uid="{00000000-0005-0000-0000-000026000000}"/>
    <cellStyle name="SЛокально-ресурсная ведомости20" xfId="33" xr:uid="{00000000-0005-0000-0000-000027000000}"/>
    <cellStyle name="SЛокально-ресурсная ведомости21" xfId="34" xr:uid="{00000000-0005-0000-0000-000028000000}"/>
    <cellStyle name="SЛокально-ресурсная ведомости21 2" xfId="62" xr:uid="{00000000-0005-0000-0000-000029000000}"/>
    <cellStyle name="SЛокально-ресурсная ведомости22" xfId="35" xr:uid="{00000000-0005-0000-0000-00002A000000}"/>
    <cellStyle name="SЛокально-ресурсная ведомости23" xfId="36" xr:uid="{00000000-0005-0000-0000-00002B000000}"/>
    <cellStyle name="SЛокально-ресурсная ведомости24" xfId="37" xr:uid="{00000000-0005-0000-0000-00002C000000}"/>
    <cellStyle name="SЛокально-ресурсная ведомости25" xfId="38" xr:uid="{00000000-0005-0000-0000-00002D000000}"/>
    <cellStyle name="SЛокально-ресурсная ведомости26" xfId="39" xr:uid="{00000000-0005-0000-0000-00002E000000}"/>
    <cellStyle name="SЛокально-ресурсная ведомости27" xfId="40" xr:uid="{00000000-0005-0000-0000-00002F000000}"/>
    <cellStyle name="SЛокально-ресурсная ведомости28" xfId="41" xr:uid="{00000000-0005-0000-0000-000030000000}"/>
    <cellStyle name="SЛокально-ресурсная ведомости3" xfId="42" xr:uid="{00000000-0005-0000-0000-000031000000}"/>
    <cellStyle name="SЛокально-ресурсная ведомости4" xfId="43" xr:uid="{00000000-0005-0000-0000-000032000000}"/>
    <cellStyle name="SЛокально-ресурсная ведомости5" xfId="44" xr:uid="{00000000-0005-0000-0000-000033000000}"/>
    <cellStyle name="SЛокально-ресурсная ведомости6" xfId="45" xr:uid="{00000000-0005-0000-0000-000034000000}"/>
    <cellStyle name="SЛокально-ресурсная ведомости7" xfId="46" xr:uid="{00000000-0005-0000-0000-000035000000}"/>
    <cellStyle name="SЛокально-ресурсная ведомости8" xfId="47" xr:uid="{00000000-0005-0000-0000-000036000000}"/>
    <cellStyle name="SЛокально-ресурсная ведомости8 2" xfId="54" xr:uid="{00000000-0005-0000-0000-000037000000}"/>
    <cellStyle name="SЛокально-ресурсная ведомости9" xfId="48" xr:uid="{00000000-0005-0000-0000-000038000000}"/>
    <cellStyle name="SЛокально-ресурсная ведомости9 2" xfId="61" xr:uid="{00000000-0005-0000-0000-000039000000}"/>
    <cellStyle name="Обычный" xfId="0" builtinId="0"/>
    <cellStyle name="Обычный 17 2" xfId="68" xr:uid="{00000000-0005-0000-0000-00003B000000}"/>
    <cellStyle name="Обычный 2" xfId="49" xr:uid="{00000000-0005-0000-0000-00003C000000}"/>
    <cellStyle name="Обычный 2 10" xfId="65" xr:uid="{00000000-0005-0000-0000-00003D000000}"/>
    <cellStyle name="Обычный 2 2 2" xfId="66" xr:uid="{00000000-0005-0000-0000-00003E000000}"/>
    <cellStyle name="Обычный 3" xfId="50" xr:uid="{00000000-0005-0000-0000-00003F000000}"/>
    <cellStyle name="Обычный 3 2 3" xfId="64" xr:uid="{00000000-0005-0000-0000-000040000000}"/>
    <cellStyle name="Обычный 5" xfId="51" xr:uid="{00000000-0005-0000-0000-000041000000}"/>
    <cellStyle name="Обычный_Копия Кукдумалок Ф-2 (version 1) 2_Копия Копия Ф-2 П-3 м.р ПРП 2011 Сентябрь" xfId="67" xr:uid="{00000000-0005-0000-0000-000042000000}"/>
    <cellStyle name="Финансовый" xfId="63" builtinId="3"/>
    <cellStyle name="Финансовый 2" xfId="52" xr:uid="{00000000-0005-0000-0000-00004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9B4430-D941-42C9-8CE3-C60AE8CBA8E3}">
  <sheetPr>
    <pageSetUpPr fitToPage="1"/>
  </sheetPr>
  <dimension ref="A1:IV1080"/>
  <sheetViews>
    <sheetView tabSelected="1" zoomScaleNormal="100" zoomScaleSheetLayoutView="100" workbookViewId="0">
      <selection activeCell="E1" sqref="E1"/>
    </sheetView>
  </sheetViews>
  <sheetFormatPr defaultColWidth="9.1796875" defaultRowHeight="14.5" outlineLevelRow="1" x14ac:dyDescent="0.35"/>
  <cols>
    <col min="1" max="1" width="4.26953125" style="1" customWidth="1"/>
    <col min="2" max="2" width="16.453125" style="1" customWidth="1"/>
    <col min="3" max="3" width="53.26953125" style="1" customWidth="1"/>
    <col min="4" max="4" width="8" style="1" customWidth="1"/>
    <col min="5" max="5" width="7.81640625" style="1" customWidth="1"/>
    <col min="6" max="6" width="8.453125" style="1" customWidth="1"/>
    <col min="7" max="7" width="10.453125" style="1" bestFit="1" customWidth="1"/>
    <col min="8" max="8" width="10.81640625" style="1" bestFit="1" customWidth="1"/>
    <col min="9" max="9" width="6.453125" style="1" customWidth="1"/>
    <col min="10" max="10" width="12.26953125" style="44" bestFit="1" customWidth="1"/>
    <col min="11" max="11" width="11" style="1" customWidth="1"/>
    <col min="12" max="12" width="11.1796875" style="1" customWidth="1"/>
    <col min="13" max="13" width="10.26953125" style="1" customWidth="1"/>
    <col min="14" max="15" width="9.1796875" style="1"/>
    <col min="16" max="16" width="18.453125" style="1" customWidth="1"/>
    <col min="17" max="17" width="17.7265625" style="1" customWidth="1"/>
    <col min="18" max="16384" width="9.1796875" style="1"/>
  </cols>
  <sheetData>
    <row r="1" spans="1:256" s="41" customFormat="1" x14ac:dyDescent="0.35">
      <c r="B1" s="42"/>
      <c r="C1" s="42"/>
      <c r="D1" s="42"/>
      <c r="E1" s="42" t="s">
        <v>580</v>
      </c>
      <c r="F1" s="42"/>
      <c r="G1" s="42"/>
      <c r="H1" s="42"/>
      <c r="J1" s="43"/>
    </row>
    <row r="2" spans="1:256" ht="18" x14ac:dyDescent="0.35">
      <c r="A2" s="327" t="s">
        <v>579</v>
      </c>
      <c r="B2" s="327"/>
      <c r="C2" s="327"/>
      <c r="D2" s="327"/>
      <c r="E2" s="327"/>
      <c r="F2" s="327"/>
      <c r="G2" s="327"/>
      <c r="H2" s="327"/>
      <c r="J2" s="251"/>
    </row>
    <row r="3" spans="1:256" ht="15.5" x14ac:dyDescent="0.35">
      <c r="A3" s="328" t="s">
        <v>495</v>
      </c>
      <c r="B3" s="328"/>
      <c r="C3" s="328"/>
      <c r="D3" s="328"/>
      <c r="E3" s="328"/>
      <c r="F3" s="328"/>
      <c r="G3" s="328"/>
      <c r="H3" s="328"/>
      <c r="I3" s="44"/>
      <c r="J3" s="252"/>
    </row>
    <row r="4" spans="1:256" ht="15.5" customHeight="1" x14ac:dyDescent="0.35">
      <c r="A4" s="253"/>
      <c r="B4" s="336" t="s">
        <v>581</v>
      </c>
      <c r="C4" s="336"/>
      <c r="D4" s="336"/>
      <c r="E4" s="336"/>
      <c r="F4" s="253"/>
      <c r="G4" s="253"/>
      <c r="H4" s="253"/>
      <c r="I4" s="44"/>
      <c r="J4" s="252"/>
    </row>
    <row r="5" spans="1:256" ht="27.5" customHeight="1" x14ac:dyDescent="0.35">
      <c r="G5" s="335" t="s">
        <v>578</v>
      </c>
      <c r="H5" s="335"/>
    </row>
    <row r="6" spans="1:256" x14ac:dyDescent="0.35">
      <c r="A6" s="329" t="s">
        <v>0</v>
      </c>
      <c r="B6" s="331" t="s">
        <v>4</v>
      </c>
      <c r="C6" s="329" t="s">
        <v>5</v>
      </c>
      <c r="D6" s="329" t="s">
        <v>6</v>
      </c>
      <c r="E6" s="329" t="s">
        <v>1</v>
      </c>
      <c r="F6" s="330"/>
      <c r="G6" s="333" t="s">
        <v>7</v>
      </c>
      <c r="H6" s="334"/>
    </row>
    <row r="7" spans="1:256" ht="50.5" customHeight="1" x14ac:dyDescent="0.35">
      <c r="A7" s="330"/>
      <c r="B7" s="332"/>
      <c r="C7" s="330"/>
      <c r="D7" s="330"/>
      <c r="E7" s="116" t="s">
        <v>8</v>
      </c>
      <c r="F7" s="116" t="s">
        <v>9</v>
      </c>
      <c r="G7" s="325" t="s">
        <v>8</v>
      </c>
      <c r="H7" s="325" t="s">
        <v>10</v>
      </c>
      <c r="J7" s="1"/>
      <c r="L7" s="12"/>
    </row>
    <row r="8" spans="1:256" x14ac:dyDescent="0.35">
      <c r="A8" s="117">
        <v>1</v>
      </c>
      <c r="B8" s="117">
        <v>2</v>
      </c>
      <c r="C8" s="117">
        <v>3</v>
      </c>
      <c r="D8" s="117">
        <v>4</v>
      </c>
      <c r="E8" s="117">
        <v>5</v>
      </c>
      <c r="F8" s="117">
        <v>6</v>
      </c>
      <c r="G8" s="254">
        <v>7</v>
      </c>
      <c r="H8" s="254">
        <v>8</v>
      </c>
      <c r="J8" s="1"/>
    </row>
    <row r="9" spans="1:256" x14ac:dyDescent="0.35">
      <c r="A9" s="117"/>
      <c r="B9" s="117"/>
      <c r="C9" s="33" t="s">
        <v>216</v>
      </c>
      <c r="D9" s="117"/>
      <c r="E9" s="117"/>
      <c r="F9" s="117"/>
      <c r="G9" s="254"/>
      <c r="H9" s="254"/>
      <c r="J9" s="1"/>
    </row>
    <row r="10" spans="1:256" s="4" customFormat="1" ht="39" x14ac:dyDescent="0.3">
      <c r="A10" s="118">
        <v>1</v>
      </c>
      <c r="B10" s="118" t="s">
        <v>217</v>
      </c>
      <c r="C10" s="119" t="s">
        <v>218</v>
      </c>
      <c r="D10" s="168" t="s">
        <v>24</v>
      </c>
      <c r="E10" s="229"/>
      <c r="F10" s="229">
        <v>4.3</v>
      </c>
      <c r="G10" s="255"/>
      <c r="H10" s="255"/>
    </row>
    <row r="11" spans="1:256" s="4" customFormat="1" ht="25.5" customHeight="1" x14ac:dyDescent="0.3">
      <c r="A11" s="28"/>
      <c r="B11" s="28"/>
      <c r="C11" s="18" t="s">
        <v>2</v>
      </c>
      <c r="D11" s="130" t="s">
        <v>11</v>
      </c>
      <c r="E11" s="169">
        <f>73.7712/1.2</f>
        <v>61.475999999999999</v>
      </c>
      <c r="F11" s="170">
        <f>E11*F10</f>
        <v>264.34679999999997</v>
      </c>
      <c r="G11" s="256"/>
      <c r="H11" s="257"/>
      <c r="I11" s="14"/>
      <c r="J11" s="230"/>
      <c r="M11" s="23"/>
      <c r="P11" s="14"/>
    </row>
    <row r="12" spans="1:256" s="4" customFormat="1" ht="12.75" customHeight="1" x14ac:dyDescent="0.3">
      <c r="A12" s="28"/>
      <c r="B12" s="28"/>
      <c r="C12" s="120" t="s">
        <v>14</v>
      </c>
      <c r="D12" s="130" t="s">
        <v>12</v>
      </c>
      <c r="E12" s="170">
        <v>3.21</v>
      </c>
      <c r="F12" s="170">
        <f>E12*F10</f>
        <v>13.802999999999999</v>
      </c>
      <c r="G12" s="258"/>
      <c r="H12" s="257"/>
      <c r="J12" s="230"/>
    </row>
    <row r="13" spans="1:256" s="46" customFormat="1" ht="13" x14ac:dyDescent="0.3">
      <c r="A13" s="31" t="s">
        <v>221</v>
      </c>
      <c r="B13" s="33" t="s">
        <v>219</v>
      </c>
      <c r="C13" s="38" t="s">
        <v>220</v>
      </c>
      <c r="D13" s="171" t="s">
        <v>40</v>
      </c>
      <c r="E13" s="231"/>
      <c r="F13" s="229">
        <v>0.64</v>
      </c>
      <c r="G13" s="259"/>
      <c r="H13" s="260"/>
      <c r="I13" s="4"/>
      <c r="J13" s="230"/>
      <c r="N13" s="4"/>
    </row>
    <row r="14" spans="1:256" s="47" customFormat="1" ht="25.5" customHeight="1" x14ac:dyDescent="0.3">
      <c r="A14" s="39"/>
      <c r="B14" s="121"/>
      <c r="C14" s="18" t="s">
        <v>70</v>
      </c>
      <c r="D14" s="130" t="s">
        <v>11</v>
      </c>
      <c r="E14" s="169">
        <f>6.024</f>
        <v>6.024</v>
      </c>
      <c r="F14" s="170">
        <f>E14*F13</f>
        <v>3.8553600000000001</v>
      </c>
      <c r="G14" s="256"/>
      <c r="H14" s="257"/>
      <c r="I14" s="14"/>
      <c r="J14" s="230"/>
      <c r="M14" s="23"/>
    </row>
    <row r="15" spans="1:256" s="48" customFormat="1" ht="26" x14ac:dyDescent="0.3">
      <c r="A15" s="19">
        <v>3</v>
      </c>
      <c r="B15" s="118" t="s">
        <v>222</v>
      </c>
      <c r="C15" s="119" t="s">
        <v>223</v>
      </c>
      <c r="D15" s="143" t="s">
        <v>24</v>
      </c>
      <c r="E15" s="232"/>
      <c r="F15" s="229">
        <v>2.4024000000000001</v>
      </c>
      <c r="G15" s="261"/>
      <c r="H15" s="261"/>
      <c r="I15" s="7"/>
      <c r="J15" s="230"/>
      <c r="K15" s="4"/>
      <c r="L15" s="7"/>
      <c r="M15" s="7"/>
      <c r="N15" s="4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  <c r="EC15" s="7"/>
      <c r="ED15" s="7"/>
      <c r="EE15" s="7"/>
      <c r="EF15" s="7"/>
      <c r="EG15" s="7"/>
      <c r="EH15" s="7"/>
      <c r="EI15" s="7"/>
      <c r="EJ15" s="7"/>
      <c r="EK15" s="7"/>
      <c r="EL15" s="7"/>
      <c r="EM15" s="7"/>
      <c r="EN15" s="7"/>
      <c r="EO15" s="7"/>
      <c r="EP15" s="7"/>
      <c r="EQ15" s="7"/>
      <c r="ER15" s="7"/>
      <c r="ES15" s="7"/>
      <c r="ET15" s="7"/>
      <c r="EU15" s="7"/>
      <c r="EV15" s="7"/>
      <c r="EW15" s="7"/>
      <c r="EX15" s="7"/>
      <c r="EY15" s="7"/>
      <c r="EZ15" s="7"/>
      <c r="FA15" s="7"/>
      <c r="FB15" s="7"/>
      <c r="FC15" s="7"/>
      <c r="FD15" s="7"/>
      <c r="FE15" s="7"/>
      <c r="FF15" s="7"/>
      <c r="FG15" s="7"/>
      <c r="FH15" s="7"/>
      <c r="FI15" s="7"/>
      <c r="FJ15" s="7"/>
      <c r="FK15" s="7"/>
      <c r="FL15" s="7"/>
      <c r="FM15" s="7"/>
      <c r="FN15" s="7"/>
      <c r="FO15" s="7"/>
      <c r="FP15" s="7"/>
      <c r="FQ15" s="7"/>
      <c r="FR15" s="7"/>
      <c r="FS15" s="7"/>
      <c r="FT15" s="7"/>
      <c r="FU15" s="7"/>
      <c r="FV15" s="7"/>
      <c r="FW15" s="7"/>
      <c r="FX15" s="7"/>
      <c r="FY15" s="7"/>
      <c r="FZ15" s="7"/>
      <c r="GA15" s="7"/>
      <c r="GB15" s="7"/>
      <c r="GC15" s="7"/>
      <c r="GD15" s="7"/>
      <c r="GE15" s="7"/>
      <c r="GF15" s="7"/>
      <c r="GG15" s="7"/>
      <c r="GH15" s="7"/>
      <c r="GI15" s="7"/>
      <c r="GJ15" s="7"/>
      <c r="GK15" s="7"/>
      <c r="GL15" s="7"/>
      <c r="GM15" s="7"/>
      <c r="GN15" s="7"/>
      <c r="GO15" s="7"/>
      <c r="GP15" s="7"/>
      <c r="GQ15" s="7"/>
      <c r="GR15" s="7"/>
      <c r="GS15" s="7"/>
      <c r="GT15" s="7"/>
      <c r="GU15" s="7"/>
      <c r="GV15" s="7"/>
      <c r="GW15" s="7"/>
      <c r="GX15" s="7"/>
      <c r="GY15" s="7"/>
      <c r="GZ15" s="7"/>
      <c r="HA15" s="7"/>
      <c r="HB15" s="7"/>
      <c r="HC15" s="7"/>
      <c r="HD15" s="7"/>
      <c r="HE15" s="7"/>
      <c r="HF15" s="7"/>
      <c r="HG15" s="7"/>
      <c r="HH15" s="7"/>
      <c r="HI15" s="7"/>
      <c r="HJ15" s="7"/>
      <c r="HK15" s="7"/>
      <c r="HL15" s="7"/>
      <c r="HM15" s="7"/>
      <c r="HN15" s="7"/>
      <c r="HO15" s="7"/>
      <c r="HP15" s="7"/>
      <c r="HQ15" s="7"/>
      <c r="HR15" s="7"/>
      <c r="HS15" s="7"/>
      <c r="HT15" s="7"/>
      <c r="HU15" s="7"/>
      <c r="HV15" s="7"/>
      <c r="HW15" s="7"/>
      <c r="HX15" s="7"/>
      <c r="HY15" s="7"/>
      <c r="HZ15" s="7"/>
      <c r="IA15" s="7"/>
      <c r="IB15" s="7"/>
      <c r="IC15" s="7"/>
      <c r="ID15" s="7"/>
      <c r="IE15" s="7"/>
      <c r="IF15" s="7"/>
      <c r="IG15" s="7"/>
      <c r="IH15" s="7"/>
      <c r="II15" s="7"/>
      <c r="IJ15" s="7"/>
      <c r="IK15" s="7"/>
      <c r="IL15" s="7"/>
      <c r="IM15" s="7"/>
      <c r="IN15" s="7"/>
      <c r="IO15" s="7"/>
      <c r="IP15" s="7"/>
      <c r="IQ15" s="7"/>
      <c r="IR15" s="7"/>
      <c r="IS15" s="7"/>
      <c r="IT15" s="7"/>
      <c r="IU15" s="7"/>
      <c r="IV15" s="7"/>
    </row>
    <row r="16" spans="1:256" s="48" customFormat="1" ht="25.5" customHeight="1" x14ac:dyDescent="0.3">
      <c r="A16" s="21"/>
      <c r="B16" s="21" t="s">
        <v>21</v>
      </c>
      <c r="C16" s="22" t="s">
        <v>2</v>
      </c>
      <c r="D16" s="130" t="s">
        <v>11</v>
      </c>
      <c r="E16" s="172">
        <v>28.07</v>
      </c>
      <c r="F16" s="170">
        <f>E16*F15</f>
        <v>67.435367999999997</v>
      </c>
      <c r="G16" s="256"/>
      <c r="H16" s="257"/>
      <c r="I16" s="14"/>
      <c r="J16" s="230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7"/>
      <c r="DT16" s="7"/>
      <c r="DU16" s="7"/>
      <c r="DV16" s="7"/>
      <c r="DW16" s="7"/>
      <c r="DX16" s="7"/>
      <c r="DY16" s="7"/>
      <c r="DZ16" s="7"/>
      <c r="EA16" s="7"/>
      <c r="EB16" s="7"/>
      <c r="EC16" s="7"/>
      <c r="ED16" s="7"/>
      <c r="EE16" s="7"/>
      <c r="EF16" s="7"/>
      <c r="EG16" s="7"/>
      <c r="EH16" s="7"/>
      <c r="EI16" s="7"/>
      <c r="EJ16" s="7"/>
      <c r="EK16" s="7"/>
      <c r="EL16" s="7"/>
      <c r="EM16" s="7"/>
      <c r="EN16" s="7"/>
      <c r="EO16" s="7"/>
      <c r="EP16" s="7"/>
      <c r="EQ16" s="7"/>
      <c r="ER16" s="7"/>
      <c r="ES16" s="7"/>
      <c r="ET16" s="7"/>
      <c r="EU16" s="7"/>
      <c r="EV16" s="7"/>
      <c r="EW16" s="7"/>
      <c r="EX16" s="7"/>
      <c r="EY16" s="7"/>
      <c r="EZ16" s="7"/>
      <c r="FA16" s="7"/>
      <c r="FB16" s="7"/>
      <c r="FC16" s="7"/>
      <c r="FD16" s="7"/>
      <c r="FE16" s="7"/>
      <c r="FF16" s="7"/>
      <c r="FG16" s="7"/>
      <c r="FH16" s="7"/>
      <c r="FI16" s="7"/>
      <c r="FJ16" s="7"/>
      <c r="FK16" s="7"/>
      <c r="FL16" s="7"/>
      <c r="FM16" s="7"/>
      <c r="FN16" s="7"/>
      <c r="FO16" s="7"/>
      <c r="FP16" s="7"/>
      <c r="FQ16" s="7"/>
      <c r="FR16" s="7"/>
      <c r="FS16" s="7"/>
      <c r="FT16" s="7"/>
      <c r="FU16" s="7"/>
      <c r="FV16" s="7"/>
      <c r="FW16" s="7"/>
      <c r="FX16" s="7"/>
      <c r="FY16" s="7"/>
      <c r="FZ16" s="7"/>
      <c r="GA16" s="7"/>
      <c r="GB16" s="7"/>
      <c r="GC16" s="7"/>
      <c r="GD16" s="7"/>
      <c r="GE16" s="7"/>
      <c r="GF16" s="7"/>
      <c r="GG16" s="7"/>
      <c r="GH16" s="7"/>
      <c r="GI16" s="7"/>
      <c r="GJ16" s="7"/>
      <c r="GK16" s="7"/>
      <c r="GL16" s="7"/>
      <c r="GM16" s="7"/>
      <c r="GN16" s="7"/>
      <c r="GO16" s="7"/>
      <c r="GP16" s="7"/>
      <c r="GQ16" s="7"/>
      <c r="GR16" s="7"/>
      <c r="GS16" s="7"/>
      <c r="GT16" s="7"/>
      <c r="GU16" s="7"/>
      <c r="GV16" s="7"/>
      <c r="GW16" s="7"/>
      <c r="GX16" s="7"/>
      <c r="GY16" s="7"/>
      <c r="GZ16" s="7"/>
      <c r="HA16" s="7"/>
      <c r="HB16" s="7"/>
      <c r="HC16" s="7"/>
      <c r="HD16" s="7"/>
      <c r="HE16" s="7"/>
      <c r="HF16" s="7"/>
      <c r="HG16" s="7"/>
      <c r="HH16" s="7"/>
      <c r="HI16" s="7"/>
      <c r="HJ16" s="7"/>
      <c r="HK16" s="7"/>
      <c r="HL16" s="7"/>
      <c r="HM16" s="7"/>
      <c r="HN16" s="7"/>
      <c r="HO16" s="7"/>
      <c r="HP16" s="7"/>
      <c r="HQ16" s="7"/>
      <c r="HR16" s="7"/>
      <c r="HS16" s="7"/>
      <c r="HT16" s="7"/>
      <c r="HU16" s="7"/>
      <c r="HV16" s="7"/>
      <c r="HW16" s="7"/>
      <c r="HX16" s="7"/>
      <c r="HY16" s="7"/>
      <c r="HZ16" s="7"/>
      <c r="IA16" s="7"/>
      <c r="IB16" s="7"/>
      <c r="IC16" s="7"/>
      <c r="ID16" s="7"/>
      <c r="IE16" s="7"/>
      <c r="IF16" s="7"/>
      <c r="IG16" s="7"/>
      <c r="IH16" s="7"/>
      <c r="II16" s="7"/>
      <c r="IJ16" s="7"/>
      <c r="IK16" s="7"/>
      <c r="IL16" s="7"/>
      <c r="IM16" s="7"/>
      <c r="IN16" s="7"/>
      <c r="IO16" s="7"/>
      <c r="IP16" s="7"/>
      <c r="IQ16" s="7"/>
      <c r="IR16" s="7"/>
      <c r="IS16" s="7"/>
      <c r="IT16" s="7"/>
      <c r="IU16" s="7"/>
      <c r="IV16" s="7"/>
    </row>
    <row r="17" spans="1:16" s="49" customFormat="1" ht="26" x14ac:dyDescent="0.3">
      <c r="A17" s="37">
        <v>4</v>
      </c>
      <c r="B17" s="31" t="s">
        <v>224</v>
      </c>
      <c r="C17" s="38" t="s">
        <v>225</v>
      </c>
      <c r="D17" s="171" t="s">
        <v>16</v>
      </c>
      <c r="E17" s="233"/>
      <c r="F17" s="229">
        <v>4.3</v>
      </c>
      <c r="G17" s="262"/>
      <c r="H17" s="263"/>
      <c r="J17" s="230"/>
      <c r="N17" s="4"/>
    </row>
    <row r="18" spans="1:16" s="49" customFormat="1" ht="25.5" customHeight="1" x14ac:dyDescent="0.3">
      <c r="A18" s="37"/>
      <c r="B18" s="39"/>
      <c r="C18" s="18" t="s">
        <v>2</v>
      </c>
      <c r="D18" s="173" t="s">
        <v>11</v>
      </c>
      <c r="E18" s="169">
        <f>122.952/1.2</f>
        <v>102.46000000000001</v>
      </c>
      <c r="F18" s="170">
        <f>E18*F17</f>
        <v>440.57800000000003</v>
      </c>
      <c r="G18" s="256"/>
      <c r="H18" s="257"/>
      <c r="I18" s="14"/>
      <c r="J18" s="230"/>
      <c r="M18" s="23"/>
      <c r="P18" s="51"/>
    </row>
    <row r="19" spans="1:16" s="49" customFormat="1" ht="12.75" customHeight="1" x14ac:dyDescent="0.3">
      <c r="A19" s="37"/>
      <c r="B19" s="39"/>
      <c r="C19" s="34" t="s">
        <v>226</v>
      </c>
      <c r="D19" s="173" t="s">
        <v>12</v>
      </c>
      <c r="E19" s="175">
        <v>5.35</v>
      </c>
      <c r="F19" s="170">
        <f>E19*F17</f>
        <v>23.004999999999999</v>
      </c>
      <c r="G19" s="256"/>
      <c r="H19" s="257"/>
      <c r="J19" s="230"/>
      <c r="P19" s="51"/>
    </row>
    <row r="20" spans="1:16" s="49" customFormat="1" ht="25.5" customHeight="1" x14ac:dyDescent="0.3">
      <c r="A20" s="37"/>
      <c r="B20" s="39"/>
      <c r="C20" s="34" t="s">
        <v>227</v>
      </c>
      <c r="D20" s="173" t="s">
        <v>17</v>
      </c>
      <c r="E20" s="175"/>
      <c r="F20" s="170">
        <v>129.1</v>
      </c>
      <c r="G20" s="256"/>
      <c r="H20" s="257"/>
      <c r="J20" s="230"/>
      <c r="K20" s="50"/>
    </row>
    <row r="21" spans="1:16" s="49" customFormat="1" ht="12.75" customHeight="1" x14ac:dyDescent="0.3">
      <c r="A21" s="37"/>
      <c r="B21" s="39"/>
      <c r="C21" s="34" t="s">
        <v>228</v>
      </c>
      <c r="D21" s="173" t="s">
        <v>15</v>
      </c>
      <c r="E21" s="175">
        <v>2.5</v>
      </c>
      <c r="F21" s="170">
        <f>E21*F17</f>
        <v>10.75</v>
      </c>
      <c r="G21" s="256"/>
      <c r="H21" s="257"/>
      <c r="J21" s="230"/>
      <c r="K21" s="50"/>
    </row>
    <row r="22" spans="1:16" s="40" customFormat="1" ht="13" x14ac:dyDescent="0.3">
      <c r="A22" s="73">
        <v>5</v>
      </c>
      <c r="B22" s="73" t="s">
        <v>118</v>
      </c>
      <c r="C22" s="74" t="s">
        <v>119</v>
      </c>
      <c r="D22" s="176" t="s">
        <v>24</v>
      </c>
      <c r="E22" s="231"/>
      <c r="F22" s="229">
        <v>1.45</v>
      </c>
      <c r="G22" s="264"/>
      <c r="H22" s="264"/>
      <c r="J22" s="230"/>
      <c r="K22" s="50"/>
      <c r="N22" s="4"/>
      <c r="P22" s="52"/>
    </row>
    <row r="23" spans="1:16" s="40" customFormat="1" ht="25.5" customHeight="1" x14ac:dyDescent="0.3">
      <c r="A23" s="30"/>
      <c r="B23" s="30"/>
      <c r="C23" s="18" t="s">
        <v>70</v>
      </c>
      <c r="D23" s="87" t="s">
        <v>11</v>
      </c>
      <c r="E23" s="169">
        <f>464.556/1.2</f>
        <v>387.13</v>
      </c>
      <c r="F23" s="170">
        <f>E23*F22</f>
        <v>561.33849999999995</v>
      </c>
      <c r="G23" s="256"/>
      <c r="H23" s="257"/>
      <c r="I23" s="14"/>
      <c r="J23" s="230"/>
      <c r="M23" s="23"/>
      <c r="P23" s="45"/>
    </row>
    <row r="24" spans="1:16" s="40" customFormat="1" ht="12.75" customHeight="1" x14ac:dyDescent="0.3">
      <c r="A24" s="30"/>
      <c r="B24" s="30"/>
      <c r="C24" s="76" t="s">
        <v>14</v>
      </c>
      <c r="D24" s="87" t="s">
        <v>12</v>
      </c>
      <c r="E24" s="145">
        <v>41.4</v>
      </c>
      <c r="F24" s="170">
        <f>E24*F22</f>
        <v>60.029999999999994</v>
      </c>
      <c r="G24" s="265"/>
      <c r="H24" s="257"/>
      <c r="J24" s="230"/>
      <c r="P24" s="45"/>
    </row>
    <row r="25" spans="1:16" s="40" customFormat="1" ht="25.5" customHeight="1" x14ac:dyDescent="0.3">
      <c r="A25" s="30"/>
      <c r="B25" s="30"/>
      <c r="C25" s="76" t="s">
        <v>120</v>
      </c>
      <c r="D25" s="87" t="s">
        <v>3</v>
      </c>
      <c r="E25" s="145">
        <v>1.46E-2</v>
      </c>
      <c r="F25" s="170">
        <f>E25*F22</f>
        <v>2.1169999999999998E-2</v>
      </c>
      <c r="G25" s="265"/>
      <c r="H25" s="257"/>
      <c r="J25" s="230"/>
      <c r="K25" s="50"/>
    </row>
    <row r="26" spans="1:16" s="40" customFormat="1" ht="12.75" customHeight="1" x14ac:dyDescent="0.3">
      <c r="A26" s="30"/>
      <c r="B26" s="30"/>
      <c r="C26" s="76" t="s">
        <v>121</v>
      </c>
      <c r="D26" s="87" t="s">
        <v>13</v>
      </c>
      <c r="E26" s="145"/>
      <c r="F26" s="145">
        <v>10</v>
      </c>
      <c r="G26" s="265"/>
      <c r="H26" s="256"/>
      <c r="J26" s="230"/>
      <c r="K26" s="50"/>
    </row>
    <row r="27" spans="1:16" s="40" customFormat="1" ht="12.75" customHeight="1" x14ac:dyDescent="0.3">
      <c r="A27" s="30"/>
      <c r="B27" s="30"/>
      <c r="C27" s="76" t="s">
        <v>122</v>
      </c>
      <c r="D27" s="87" t="s">
        <v>17</v>
      </c>
      <c r="E27" s="145">
        <v>105</v>
      </c>
      <c r="F27" s="170">
        <f>E27*F22</f>
        <v>152.25</v>
      </c>
      <c r="G27" s="265"/>
      <c r="H27" s="257"/>
      <c r="J27" s="230"/>
      <c r="K27" s="50"/>
    </row>
    <row r="28" spans="1:16" s="40" customFormat="1" ht="12.75" customHeight="1" x14ac:dyDescent="0.3">
      <c r="A28" s="30"/>
      <c r="B28" s="30"/>
      <c r="C28" s="76" t="s">
        <v>123</v>
      </c>
      <c r="D28" s="87" t="s">
        <v>88</v>
      </c>
      <c r="E28" s="145">
        <v>350</v>
      </c>
      <c r="F28" s="170">
        <f>E28*F22</f>
        <v>507.5</v>
      </c>
      <c r="G28" s="265"/>
      <c r="H28" s="257"/>
      <c r="J28" s="230"/>
      <c r="K28" s="50"/>
    </row>
    <row r="29" spans="1:16" s="40" customFormat="1" ht="12.75" customHeight="1" x14ac:dyDescent="0.3">
      <c r="A29" s="30"/>
      <c r="B29" s="30"/>
      <c r="C29" s="76" t="s">
        <v>124</v>
      </c>
      <c r="D29" s="87" t="s">
        <v>88</v>
      </c>
      <c r="E29" s="145">
        <v>150</v>
      </c>
      <c r="F29" s="170">
        <f>E29*F22</f>
        <v>217.5</v>
      </c>
      <c r="G29" s="265"/>
      <c r="H29" s="257"/>
      <c r="J29" s="230"/>
      <c r="K29" s="50"/>
    </row>
    <row r="30" spans="1:16" s="40" customFormat="1" ht="12.75" customHeight="1" x14ac:dyDescent="0.3">
      <c r="A30" s="30"/>
      <c r="B30" s="30"/>
      <c r="C30" s="76" t="s">
        <v>125</v>
      </c>
      <c r="D30" s="87" t="s">
        <v>13</v>
      </c>
      <c r="E30" s="145">
        <v>600</v>
      </c>
      <c r="F30" s="170">
        <f>E30*F22</f>
        <v>870</v>
      </c>
      <c r="G30" s="265"/>
      <c r="H30" s="257"/>
      <c r="J30" s="230"/>
      <c r="K30" s="50"/>
    </row>
    <row r="31" spans="1:16" s="40" customFormat="1" ht="39" x14ac:dyDescent="0.3">
      <c r="A31" s="73">
        <v>6</v>
      </c>
      <c r="B31" s="73" t="s">
        <v>128</v>
      </c>
      <c r="C31" s="74" t="s">
        <v>129</v>
      </c>
      <c r="D31" s="176" t="s">
        <v>24</v>
      </c>
      <c r="E31" s="231"/>
      <c r="F31" s="229">
        <v>3.012</v>
      </c>
      <c r="G31" s="264"/>
      <c r="H31" s="264"/>
      <c r="J31" s="230"/>
      <c r="K31" s="50"/>
      <c r="N31" s="4"/>
      <c r="P31" s="45"/>
    </row>
    <row r="32" spans="1:16" s="40" customFormat="1" ht="25.5" customHeight="1" x14ac:dyDescent="0.3">
      <c r="A32" s="30"/>
      <c r="B32" s="30"/>
      <c r="C32" s="18" t="s">
        <v>70</v>
      </c>
      <c r="D32" s="87" t="s">
        <v>11</v>
      </c>
      <c r="E32" s="169">
        <f>64.68/1.2</f>
        <v>53.900000000000006</v>
      </c>
      <c r="F32" s="170">
        <f>E32*F31</f>
        <v>162.34680000000003</v>
      </c>
      <c r="G32" s="256"/>
      <c r="H32" s="257"/>
      <c r="I32" s="14"/>
      <c r="J32" s="230"/>
      <c r="M32" s="23"/>
      <c r="P32" s="45"/>
    </row>
    <row r="33" spans="1:16" s="40" customFormat="1" ht="12.75" customHeight="1" x14ac:dyDescent="0.3">
      <c r="A33" s="30"/>
      <c r="B33" s="30"/>
      <c r="C33" s="18" t="s">
        <v>563</v>
      </c>
      <c r="D33" s="87" t="s">
        <v>3</v>
      </c>
      <c r="E33" s="169">
        <v>0.04</v>
      </c>
      <c r="F33" s="170">
        <f>E33*F31</f>
        <v>0.12048</v>
      </c>
      <c r="G33" s="265"/>
      <c r="H33" s="266"/>
      <c r="J33" s="230"/>
      <c r="K33" s="50"/>
    </row>
    <row r="34" spans="1:16" s="40" customFormat="1" ht="26" x14ac:dyDescent="0.3">
      <c r="A34" s="30"/>
      <c r="B34" s="30"/>
      <c r="C34" s="76" t="s">
        <v>116</v>
      </c>
      <c r="D34" s="87" t="s">
        <v>17</v>
      </c>
      <c r="E34" s="145">
        <v>0.84</v>
      </c>
      <c r="F34" s="170">
        <f>E34*F31</f>
        <v>2.5300799999999999</v>
      </c>
      <c r="G34" s="265"/>
      <c r="H34" s="257"/>
      <c r="J34" s="230"/>
      <c r="K34" s="50"/>
    </row>
    <row r="35" spans="1:16" s="46" customFormat="1" ht="26" x14ac:dyDescent="0.3">
      <c r="A35" s="31" t="s">
        <v>199</v>
      </c>
      <c r="B35" s="33" t="s">
        <v>219</v>
      </c>
      <c r="C35" s="38" t="s">
        <v>229</v>
      </c>
      <c r="D35" s="171" t="s">
        <v>40</v>
      </c>
      <c r="E35" s="232"/>
      <c r="F35" s="229">
        <v>0.8</v>
      </c>
      <c r="G35" s="259"/>
      <c r="H35" s="260"/>
      <c r="J35" s="230"/>
      <c r="K35" s="50"/>
      <c r="N35" s="4"/>
      <c r="P35" s="53"/>
    </row>
    <row r="36" spans="1:16" s="47" customFormat="1" ht="25.5" customHeight="1" x14ac:dyDescent="0.3">
      <c r="A36" s="39"/>
      <c r="B36" s="122"/>
      <c r="C36" s="18" t="s">
        <v>70</v>
      </c>
      <c r="D36" s="130" t="s">
        <v>11</v>
      </c>
      <c r="E36" s="169">
        <f>6.024/1.2</f>
        <v>5.0200000000000005</v>
      </c>
      <c r="F36" s="170">
        <f>E36*F35</f>
        <v>4.0160000000000009</v>
      </c>
      <c r="G36" s="256"/>
      <c r="H36" s="257"/>
      <c r="I36" s="14"/>
      <c r="J36" s="230"/>
      <c r="M36" s="23"/>
      <c r="P36" s="54"/>
    </row>
    <row r="37" spans="1:16" s="47" customFormat="1" ht="25.5" customHeight="1" x14ac:dyDescent="0.3">
      <c r="A37" s="39"/>
      <c r="B37" s="123"/>
      <c r="C37" s="34" t="s">
        <v>230</v>
      </c>
      <c r="D37" s="173" t="s">
        <v>88</v>
      </c>
      <c r="E37" s="175">
        <v>105</v>
      </c>
      <c r="F37" s="170">
        <f>E37*F35</f>
        <v>84</v>
      </c>
      <c r="G37" s="259"/>
      <c r="H37" s="257"/>
      <c r="J37" s="230"/>
      <c r="K37" s="50"/>
    </row>
    <row r="38" spans="1:16" s="47" customFormat="1" ht="25.5" customHeight="1" x14ac:dyDescent="0.3">
      <c r="A38" s="39"/>
      <c r="B38" s="123"/>
      <c r="C38" s="34" t="s">
        <v>231</v>
      </c>
      <c r="D38" s="173" t="s">
        <v>13</v>
      </c>
      <c r="E38" s="175">
        <v>10</v>
      </c>
      <c r="F38" s="170">
        <f>E38*F35</f>
        <v>8</v>
      </c>
      <c r="G38" s="259"/>
      <c r="H38" s="257"/>
      <c r="J38" s="230"/>
      <c r="K38" s="50"/>
    </row>
    <row r="39" spans="1:16" s="40" customFormat="1" ht="26" x14ac:dyDescent="0.3">
      <c r="A39" s="73">
        <v>8</v>
      </c>
      <c r="B39" s="73" t="s">
        <v>126</v>
      </c>
      <c r="C39" s="74" t="s">
        <v>127</v>
      </c>
      <c r="D39" s="176" t="s">
        <v>24</v>
      </c>
      <c r="E39" s="231"/>
      <c r="F39" s="229">
        <v>2.4</v>
      </c>
      <c r="G39" s="264"/>
      <c r="H39" s="264"/>
      <c r="J39" s="230"/>
      <c r="K39" s="50"/>
      <c r="N39" s="4"/>
      <c r="P39" s="45"/>
    </row>
    <row r="40" spans="1:16" s="40" customFormat="1" ht="25.5" customHeight="1" x14ac:dyDescent="0.3">
      <c r="A40" s="30"/>
      <c r="B40" s="30"/>
      <c r="C40" s="18" t="s">
        <v>70</v>
      </c>
      <c r="D40" s="87" t="s">
        <v>11</v>
      </c>
      <c r="E40" s="177">
        <f>75.6/1.2</f>
        <v>63</v>
      </c>
      <c r="F40" s="170">
        <f>E40*F39</f>
        <v>151.19999999999999</v>
      </c>
      <c r="G40" s="256"/>
      <c r="H40" s="257"/>
      <c r="I40" s="14"/>
      <c r="J40" s="230"/>
      <c r="M40" s="23"/>
      <c r="P40" s="45"/>
    </row>
    <row r="41" spans="1:16" s="40" customFormat="1" ht="12.75" customHeight="1" x14ac:dyDescent="0.3">
      <c r="A41" s="30"/>
      <c r="B41" s="35"/>
      <c r="C41" s="76" t="s">
        <v>113</v>
      </c>
      <c r="D41" s="87" t="s">
        <v>19</v>
      </c>
      <c r="E41" s="145">
        <v>0.3</v>
      </c>
      <c r="F41" s="170">
        <f>E41*F39</f>
        <v>0.72</v>
      </c>
      <c r="G41" s="265"/>
      <c r="H41" s="257"/>
      <c r="J41" s="230"/>
      <c r="K41" s="50"/>
    </row>
    <row r="42" spans="1:16" s="40" customFormat="1" ht="12.75" customHeight="1" x14ac:dyDescent="0.3">
      <c r="A42" s="30"/>
      <c r="B42" s="35"/>
      <c r="C42" s="76" t="s">
        <v>89</v>
      </c>
      <c r="D42" s="87" t="s">
        <v>3</v>
      </c>
      <c r="E42" s="145">
        <v>1.0999999999999999E-2</v>
      </c>
      <c r="F42" s="170">
        <f>E42*F39</f>
        <v>2.6399999999999996E-2</v>
      </c>
      <c r="G42" s="265"/>
      <c r="H42" s="257"/>
      <c r="J42" s="230"/>
      <c r="K42" s="50"/>
    </row>
    <row r="43" spans="1:16" s="40" customFormat="1" ht="12.75" customHeight="1" x14ac:dyDescent="0.3">
      <c r="A43" s="30"/>
      <c r="B43" s="35"/>
      <c r="C43" s="76" t="s">
        <v>117</v>
      </c>
      <c r="D43" s="87" t="s">
        <v>88</v>
      </c>
      <c r="E43" s="145"/>
      <c r="F43" s="170">
        <v>120</v>
      </c>
      <c r="G43" s="265"/>
      <c r="H43" s="257"/>
      <c r="J43" s="230"/>
      <c r="K43" s="50"/>
    </row>
    <row r="44" spans="1:16" s="40" customFormat="1" ht="39" x14ac:dyDescent="0.3">
      <c r="A44" s="73">
        <v>9</v>
      </c>
      <c r="B44" s="73" t="s">
        <v>128</v>
      </c>
      <c r="C44" s="74" t="s">
        <v>129</v>
      </c>
      <c r="D44" s="176" t="s">
        <v>24</v>
      </c>
      <c r="E44" s="231"/>
      <c r="F44" s="229">
        <v>2.4</v>
      </c>
      <c r="G44" s="264"/>
      <c r="H44" s="264"/>
      <c r="J44" s="230"/>
      <c r="K44" s="50"/>
      <c r="N44" s="4"/>
      <c r="P44" s="45"/>
    </row>
    <row r="45" spans="1:16" s="40" customFormat="1" ht="25.5" customHeight="1" x14ac:dyDescent="0.3">
      <c r="A45" s="30"/>
      <c r="B45" s="30"/>
      <c r="C45" s="18" t="s">
        <v>70</v>
      </c>
      <c r="D45" s="87" t="s">
        <v>11</v>
      </c>
      <c r="E45" s="169">
        <f>64.68/1.2</f>
        <v>53.900000000000006</v>
      </c>
      <c r="F45" s="170">
        <f>E45*F44</f>
        <v>129.36000000000001</v>
      </c>
      <c r="G45" s="256"/>
      <c r="H45" s="257"/>
      <c r="I45" s="14"/>
      <c r="J45" s="230"/>
      <c r="M45" s="23"/>
      <c r="P45" s="45"/>
    </row>
    <row r="46" spans="1:16" s="40" customFormat="1" ht="12.75" customHeight="1" x14ac:dyDescent="0.3">
      <c r="A46" s="30"/>
      <c r="B46" s="30"/>
      <c r="C46" s="76" t="s">
        <v>563</v>
      </c>
      <c r="D46" s="87" t="s">
        <v>3</v>
      </c>
      <c r="E46" s="145">
        <v>0.04</v>
      </c>
      <c r="F46" s="170">
        <f>E46*F44</f>
        <v>9.6000000000000002E-2</v>
      </c>
      <c r="G46" s="265"/>
      <c r="H46" s="266"/>
      <c r="J46" s="230"/>
      <c r="K46" s="50"/>
    </row>
    <row r="47" spans="1:16" s="40" customFormat="1" ht="38.25" customHeight="1" x14ac:dyDescent="0.3">
      <c r="A47" s="30"/>
      <c r="B47" s="30"/>
      <c r="C47" s="76" t="s">
        <v>116</v>
      </c>
      <c r="D47" s="87" t="s">
        <v>17</v>
      </c>
      <c r="E47" s="145">
        <v>0.84</v>
      </c>
      <c r="F47" s="170">
        <f>E47*F44</f>
        <v>2.016</v>
      </c>
      <c r="G47" s="265"/>
      <c r="H47" s="257"/>
      <c r="J47" s="230"/>
      <c r="K47" s="50"/>
    </row>
    <row r="48" spans="1:16" s="55" customFormat="1" ht="13" x14ac:dyDescent="0.3">
      <c r="A48" s="37">
        <v>10</v>
      </c>
      <c r="B48" s="31" t="s">
        <v>232</v>
      </c>
      <c r="C48" s="38" t="s">
        <v>233</v>
      </c>
      <c r="D48" s="171" t="s">
        <v>16</v>
      </c>
      <c r="E48" s="233"/>
      <c r="F48" s="229">
        <v>0.35599999999999998</v>
      </c>
      <c r="G48" s="262"/>
      <c r="H48" s="267"/>
      <c r="I48" s="49"/>
      <c r="J48" s="230"/>
      <c r="K48" s="50"/>
      <c r="N48" s="4"/>
      <c r="P48" s="56"/>
    </row>
    <row r="49" spans="1:256" s="55" customFormat="1" ht="25.5" customHeight="1" x14ac:dyDescent="0.3">
      <c r="A49" s="37"/>
      <c r="B49" s="124"/>
      <c r="C49" s="34" t="s">
        <v>2</v>
      </c>
      <c r="D49" s="173" t="s">
        <v>11</v>
      </c>
      <c r="E49" s="175">
        <v>102.46</v>
      </c>
      <c r="F49" s="170">
        <f>E49*F48</f>
        <v>36.475759999999994</v>
      </c>
      <c r="G49" s="256"/>
      <c r="H49" s="257"/>
      <c r="I49" s="14"/>
      <c r="J49" s="230"/>
      <c r="K49" s="50"/>
      <c r="P49" s="57"/>
    </row>
    <row r="50" spans="1:256" s="55" customFormat="1" ht="12.75" customHeight="1" x14ac:dyDescent="0.3">
      <c r="A50" s="37"/>
      <c r="B50" s="124"/>
      <c r="C50" s="34" t="s">
        <v>14</v>
      </c>
      <c r="D50" s="173" t="s">
        <v>12</v>
      </c>
      <c r="E50" s="175">
        <v>3.54</v>
      </c>
      <c r="F50" s="170">
        <f>E50*F48</f>
        <v>1.26024</v>
      </c>
      <c r="G50" s="268"/>
      <c r="H50" s="257"/>
      <c r="I50" s="49"/>
      <c r="J50" s="230"/>
      <c r="K50" s="50"/>
      <c r="P50" s="57"/>
    </row>
    <row r="51" spans="1:256" s="55" customFormat="1" ht="12.75" customHeight="1" x14ac:dyDescent="0.3">
      <c r="A51" s="83"/>
      <c r="B51" s="124"/>
      <c r="C51" s="34" t="s">
        <v>234</v>
      </c>
      <c r="D51" s="173" t="s">
        <v>13</v>
      </c>
      <c r="E51" s="175">
        <v>380</v>
      </c>
      <c r="F51" s="170">
        <f>E51*F48</f>
        <v>135.28</v>
      </c>
      <c r="G51" s="256"/>
      <c r="H51" s="257"/>
      <c r="I51" s="58"/>
      <c r="J51" s="230"/>
      <c r="K51" s="50"/>
    </row>
    <row r="52" spans="1:256" s="55" customFormat="1" ht="13" x14ac:dyDescent="0.3">
      <c r="A52" s="37"/>
      <c r="B52" s="124"/>
      <c r="C52" s="34" t="s">
        <v>512</v>
      </c>
      <c r="D52" s="173" t="s">
        <v>17</v>
      </c>
      <c r="E52" s="175">
        <v>110</v>
      </c>
      <c r="F52" s="170">
        <f>E52*F48</f>
        <v>39.159999999999997</v>
      </c>
      <c r="G52" s="256"/>
      <c r="H52" s="257"/>
      <c r="I52" s="49"/>
      <c r="J52" s="230"/>
      <c r="K52" s="50"/>
    </row>
    <row r="53" spans="1:256" s="4" customFormat="1" ht="13" x14ac:dyDescent="0.3">
      <c r="A53" s="19">
        <v>10</v>
      </c>
      <c r="B53" s="19" t="s">
        <v>517</v>
      </c>
      <c r="C53" s="20" t="s">
        <v>513</v>
      </c>
      <c r="D53" s="143" t="s">
        <v>20</v>
      </c>
      <c r="E53" s="234"/>
      <c r="F53" s="229">
        <v>12.6</v>
      </c>
      <c r="G53" s="269"/>
      <c r="H53" s="269"/>
      <c r="J53" s="230"/>
    </row>
    <row r="54" spans="1:256" s="4" customFormat="1" ht="25.5" customHeight="1" x14ac:dyDescent="0.3">
      <c r="A54" s="21"/>
      <c r="B54" s="21" t="s">
        <v>21</v>
      </c>
      <c r="C54" s="18" t="s">
        <v>70</v>
      </c>
      <c r="D54" s="87" t="s">
        <v>11</v>
      </c>
      <c r="E54" s="169">
        <f>9.888/1.2</f>
        <v>8.24</v>
      </c>
      <c r="F54" s="170">
        <f>E54*F53</f>
        <v>103.824</v>
      </c>
      <c r="G54" s="256"/>
      <c r="H54" s="257"/>
      <c r="I54" s="59"/>
      <c r="J54" s="230"/>
      <c r="M54" s="23"/>
    </row>
    <row r="55" spans="1:256" s="4" customFormat="1" ht="25.5" customHeight="1" x14ac:dyDescent="0.3">
      <c r="A55" s="21"/>
      <c r="B55" s="21" t="s">
        <v>244</v>
      </c>
      <c r="C55" s="22" t="s">
        <v>245</v>
      </c>
      <c r="D55" s="130" t="s">
        <v>12</v>
      </c>
      <c r="E55" s="129">
        <v>2.2999999999999998</v>
      </c>
      <c r="F55" s="170">
        <f>E55*F53</f>
        <v>28.979999999999997</v>
      </c>
      <c r="G55" s="270"/>
      <c r="H55" s="257"/>
      <c r="J55" s="230"/>
    </row>
    <row r="56" spans="1:256" s="48" customFormat="1" ht="26" x14ac:dyDescent="0.3">
      <c r="A56" s="19">
        <v>11</v>
      </c>
      <c r="B56" s="118" t="s">
        <v>222</v>
      </c>
      <c r="C56" s="119" t="s">
        <v>515</v>
      </c>
      <c r="D56" s="143" t="s">
        <v>24</v>
      </c>
      <c r="E56" s="232"/>
      <c r="F56" s="229">
        <v>8.6479999999999997</v>
      </c>
      <c r="G56" s="261"/>
      <c r="H56" s="261"/>
      <c r="I56" s="7"/>
      <c r="J56" s="230"/>
      <c r="K56" s="50"/>
      <c r="L56" s="7"/>
      <c r="M56" s="7"/>
      <c r="N56" s="4"/>
      <c r="O56" s="7"/>
      <c r="P56" s="13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  <c r="BG56" s="7"/>
      <c r="BH56" s="7"/>
      <c r="BI56" s="7"/>
      <c r="BJ56" s="7"/>
      <c r="BK56" s="7"/>
      <c r="BL56" s="7"/>
      <c r="BM56" s="7"/>
      <c r="BN56" s="7"/>
      <c r="BO56" s="7"/>
      <c r="BP56" s="7"/>
      <c r="BQ56" s="7"/>
      <c r="BR56" s="7"/>
      <c r="BS56" s="7"/>
      <c r="BT56" s="7"/>
      <c r="BU56" s="7"/>
      <c r="BV56" s="7"/>
      <c r="BW56" s="7"/>
      <c r="BX56" s="7"/>
      <c r="BY56" s="7"/>
      <c r="BZ56" s="7"/>
      <c r="CA56" s="7"/>
      <c r="CB56" s="7"/>
      <c r="CC56" s="7"/>
      <c r="CD56" s="7"/>
      <c r="CE56" s="7"/>
      <c r="CF56" s="7"/>
      <c r="CG56" s="7"/>
      <c r="CH56" s="7"/>
      <c r="CI56" s="7"/>
      <c r="CJ56" s="7"/>
      <c r="CK56" s="7"/>
      <c r="CL56" s="7"/>
      <c r="CM56" s="7"/>
      <c r="CN56" s="7"/>
      <c r="CO56" s="7"/>
      <c r="CP56" s="7"/>
      <c r="CQ56" s="7"/>
      <c r="CR56" s="7"/>
      <c r="CS56" s="7"/>
      <c r="CT56" s="7"/>
      <c r="CU56" s="7"/>
      <c r="CV56" s="7"/>
      <c r="CW56" s="7"/>
      <c r="CX56" s="7"/>
      <c r="CY56" s="7"/>
      <c r="CZ56" s="7"/>
      <c r="DA56" s="7"/>
      <c r="DB56" s="7"/>
      <c r="DC56" s="7"/>
      <c r="DD56" s="7"/>
      <c r="DE56" s="7"/>
      <c r="DF56" s="7"/>
      <c r="DG56" s="7"/>
      <c r="DH56" s="7"/>
      <c r="DI56" s="7"/>
      <c r="DJ56" s="7"/>
      <c r="DK56" s="7"/>
      <c r="DL56" s="7"/>
      <c r="DM56" s="7"/>
      <c r="DN56" s="7"/>
      <c r="DO56" s="7"/>
      <c r="DP56" s="7"/>
      <c r="DQ56" s="7"/>
      <c r="DR56" s="7"/>
      <c r="DS56" s="7"/>
      <c r="DT56" s="7"/>
      <c r="DU56" s="7"/>
      <c r="DV56" s="7"/>
      <c r="DW56" s="7"/>
      <c r="DX56" s="7"/>
      <c r="DY56" s="7"/>
      <c r="DZ56" s="7"/>
      <c r="EA56" s="7"/>
      <c r="EB56" s="7"/>
      <c r="EC56" s="7"/>
      <c r="ED56" s="7"/>
      <c r="EE56" s="7"/>
      <c r="EF56" s="7"/>
      <c r="EG56" s="7"/>
      <c r="EH56" s="7"/>
      <c r="EI56" s="7"/>
      <c r="EJ56" s="7"/>
      <c r="EK56" s="7"/>
      <c r="EL56" s="7"/>
      <c r="EM56" s="7"/>
      <c r="EN56" s="7"/>
      <c r="EO56" s="7"/>
      <c r="EP56" s="7"/>
      <c r="EQ56" s="7"/>
      <c r="ER56" s="7"/>
      <c r="ES56" s="7"/>
      <c r="ET56" s="7"/>
      <c r="EU56" s="7"/>
      <c r="EV56" s="7"/>
      <c r="EW56" s="7"/>
      <c r="EX56" s="7"/>
      <c r="EY56" s="7"/>
      <c r="EZ56" s="7"/>
      <c r="FA56" s="7"/>
      <c r="FB56" s="7"/>
      <c r="FC56" s="7"/>
      <c r="FD56" s="7"/>
      <c r="FE56" s="7"/>
      <c r="FF56" s="7"/>
      <c r="FG56" s="7"/>
      <c r="FH56" s="7"/>
      <c r="FI56" s="7"/>
      <c r="FJ56" s="7"/>
      <c r="FK56" s="7"/>
      <c r="FL56" s="7"/>
      <c r="FM56" s="7"/>
      <c r="FN56" s="7"/>
      <c r="FO56" s="7"/>
      <c r="FP56" s="7"/>
      <c r="FQ56" s="7"/>
      <c r="FR56" s="7"/>
      <c r="FS56" s="7"/>
      <c r="FT56" s="7"/>
      <c r="FU56" s="7"/>
      <c r="FV56" s="7"/>
      <c r="FW56" s="7"/>
      <c r="FX56" s="7"/>
      <c r="FY56" s="7"/>
      <c r="FZ56" s="7"/>
      <c r="GA56" s="7"/>
      <c r="GB56" s="7"/>
      <c r="GC56" s="7"/>
      <c r="GD56" s="7"/>
      <c r="GE56" s="7"/>
      <c r="GF56" s="7"/>
      <c r="GG56" s="7"/>
      <c r="GH56" s="7"/>
      <c r="GI56" s="7"/>
      <c r="GJ56" s="7"/>
      <c r="GK56" s="7"/>
      <c r="GL56" s="7"/>
      <c r="GM56" s="7"/>
      <c r="GN56" s="7"/>
      <c r="GO56" s="7"/>
      <c r="GP56" s="7"/>
      <c r="GQ56" s="7"/>
      <c r="GR56" s="7"/>
      <c r="GS56" s="7"/>
      <c r="GT56" s="7"/>
      <c r="GU56" s="7"/>
      <c r="GV56" s="7"/>
      <c r="GW56" s="7"/>
      <c r="GX56" s="7"/>
      <c r="GY56" s="7"/>
      <c r="GZ56" s="7"/>
      <c r="HA56" s="7"/>
      <c r="HB56" s="7"/>
      <c r="HC56" s="7"/>
      <c r="HD56" s="7"/>
      <c r="HE56" s="7"/>
      <c r="HF56" s="7"/>
      <c r="HG56" s="7"/>
      <c r="HH56" s="7"/>
      <c r="HI56" s="7"/>
      <c r="HJ56" s="7"/>
      <c r="HK56" s="7"/>
      <c r="HL56" s="7"/>
      <c r="HM56" s="7"/>
      <c r="HN56" s="7"/>
      <c r="HO56" s="7"/>
      <c r="HP56" s="7"/>
      <c r="HQ56" s="7"/>
      <c r="HR56" s="7"/>
      <c r="HS56" s="7"/>
      <c r="HT56" s="7"/>
      <c r="HU56" s="7"/>
      <c r="HV56" s="7"/>
      <c r="HW56" s="7"/>
      <c r="HX56" s="7"/>
      <c r="HY56" s="7"/>
      <c r="HZ56" s="7"/>
      <c r="IA56" s="7"/>
      <c r="IB56" s="7"/>
      <c r="IC56" s="7"/>
      <c r="ID56" s="7"/>
      <c r="IE56" s="7"/>
      <c r="IF56" s="7"/>
      <c r="IG56" s="7"/>
      <c r="IH56" s="7"/>
      <c r="II56" s="7"/>
      <c r="IJ56" s="7"/>
      <c r="IK56" s="7"/>
      <c r="IL56" s="7"/>
      <c r="IM56" s="7"/>
      <c r="IN56" s="7"/>
      <c r="IO56" s="7"/>
      <c r="IP56" s="7"/>
      <c r="IQ56" s="7"/>
      <c r="IR56" s="7"/>
      <c r="IS56" s="7"/>
      <c r="IT56" s="7"/>
      <c r="IU56" s="7"/>
      <c r="IV56" s="7"/>
    </row>
    <row r="57" spans="1:256" s="48" customFormat="1" ht="25.5" customHeight="1" x14ac:dyDescent="0.3">
      <c r="A57" s="21"/>
      <c r="B57" s="21" t="s">
        <v>21</v>
      </c>
      <c r="C57" s="22" t="s">
        <v>2</v>
      </c>
      <c r="D57" s="130" t="s">
        <v>11</v>
      </c>
      <c r="E57" s="172">
        <v>28.07</v>
      </c>
      <c r="F57" s="170">
        <f>E57*F56</f>
        <v>242.74936</v>
      </c>
      <c r="G57" s="256"/>
      <c r="H57" s="257"/>
      <c r="I57" s="14"/>
      <c r="J57" s="230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  <c r="BG57" s="7"/>
      <c r="BH57" s="7"/>
      <c r="BI57" s="7"/>
      <c r="BJ57" s="7"/>
      <c r="BK57" s="7"/>
      <c r="BL57" s="7"/>
      <c r="BM57" s="7"/>
      <c r="BN57" s="7"/>
      <c r="BO57" s="7"/>
      <c r="BP57" s="7"/>
      <c r="BQ57" s="7"/>
      <c r="BR57" s="7"/>
      <c r="BS57" s="7"/>
      <c r="BT57" s="7"/>
      <c r="BU57" s="7"/>
      <c r="BV57" s="7"/>
      <c r="BW57" s="7"/>
      <c r="BX57" s="7"/>
      <c r="BY57" s="7"/>
      <c r="BZ57" s="7"/>
      <c r="CA57" s="7"/>
      <c r="CB57" s="7"/>
      <c r="CC57" s="7"/>
      <c r="CD57" s="7"/>
      <c r="CE57" s="7"/>
      <c r="CF57" s="7"/>
      <c r="CG57" s="7"/>
      <c r="CH57" s="7"/>
      <c r="CI57" s="7"/>
      <c r="CJ57" s="7"/>
      <c r="CK57" s="7"/>
      <c r="CL57" s="7"/>
      <c r="CM57" s="7"/>
      <c r="CN57" s="7"/>
      <c r="CO57" s="7"/>
      <c r="CP57" s="7"/>
      <c r="CQ57" s="7"/>
      <c r="CR57" s="7"/>
      <c r="CS57" s="7"/>
      <c r="CT57" s="7"/>
      <c r="CU57" s="7"/>
      <c r="CV57" s="7"/>
      <c r="CW57" s="7"/>
      <c r="CX57" s="7"/>
      <c r="CY57" s="7"/>
      <c r="CZ57" s="7"/>
      <c r="DA57" s="7"/>
      <c r="DB57" s="7"/>
      <c r="DC57" s="7"/>
      <c r="DD57" s="7"/>
      <c r="DE57" s="7"/>
      <c r="DF57" s="7"/>
      <c r="DG57" s="7"/>
      <c r="DH57" s="7"/>
      <c r="DI57" s="7"/>
      <c r="DJ57" s="7"/>
      <c r="DK57" s="7"/>
      <c r="DL57" s="7"/>
      <c r="DM57" s="7"/>
      <c r="DN57" s="7"/>
      <c r="DO57" s="7"/>
      <c r="DP57" s="7"/>
      <c r="DQ57" s="7"/>
      <c r="DR57" s="7"/>
      <c r="DS57" s="7"/>
      <c r="DT57" s="7"/>
      <c r="DU57" s="7"/>
      <c r="DV57" s="7"/>
      <c r="DW57" s="7"/>
      <c r="DX57" s="7"/>
      <c r="DY57" s="7"/>
      <c r="DZ57" s="7"/>
      <c r="EA57" s="7"/>
      <c r="EB57" s="7"/>
      <c r="EC57" s="7"/>
      <c r="ED57" s="7"/>
      <c r="EE57" s="7"/>
      <c r="EF57" s="7"/>
      <c r="EG57" s="7"/>
      <c r="EH57" s="7"/>
      <c r="EI57" s="7"/>
      <c r="EJ57" s="7"/>
      <c r="EK57" s="7"/>
      <c r="EL57" s="7"/>
      <c r="EM57" s="7"/>
      <c r="EN57" s="7"/>
      <c r="EO57" s="7"/>
      <c r="EP57" s="7"/>
      <c r="EQ57" s="7"/>
      <c r="ER57" s="7"/>
      <c r="ES57" s="7"/>
      <c r="ET57" s="7"/>
      <c r="EU57" s="7"/>
      <c r="EV57" s="7"/>
      <c r="EW57" s="7"/>
      <c r="EX57" s="7"/>
      <c r="EY57" s="7"/>
      <c r="EZ57" s="7"/>
      <c r="FA57" s="7"/>
      <c r="FB57" s="7"/>
      <c r="FC57" s="7"/>
      <c r="FD57" s="7"/>
      <c r="FE57" s="7"/>
      <c r="FF57" s="7"/>
      <c r="FG57" s="7"/>
      <c r="FH57" s="7"/>
      <c r="FI57" s="7"/>
      <c r="FJ57" s="7"/>
      <c r="FK57" s="7"/>
      <c r="FL57" s="7"/>
      <c r="FM57" s="7"/>
      <c r="FN57" s="7"/>
      <c r="FO57" s="7"/>
      <c r="FP57" s="7"/>
      <c r="FQ57" s="7"/>
      <c r="FR57" s="7"/>
      <c r="FS57" s="7"/>
      <c r="FT57" s="7"/>
      <c r="FU57" s="7"/>
      <c r="FV57" s="7"/>
      <c r="FW57" s="7"/>
      <c r="FX57" s="7"/>
      <c r="FY57" s="7"/>
      <c r="FZ57" s="7"/>
      <c r="GA57" s="7"/>
      <c r="GB57" s="7"/>
      <c r="GC57" s="7"/>
      <c r="GD57" s="7"/>
      <c r="GE57" s="7"/>
      <c r="GF57" s="7"/>
      <c r="GG57" s="7"/>
      <c r="GH57" s="7"/>
      <c r="GI57" s="7"/>
      <c r="GJ57" s="7"/>
      <c r="GK57" s="7"/>
      <c r="GL57" s="7"/>
      <c r="GM57" s="7"/>
      <c r="GN57" s="7"/>
      <c r="GO57" s="7"/>
      <c r="GP57" s="7"/>
      <c r="GQ57" s="7"/>
      <c r="GR57" s="7"/>
      <c r="GS57" s="7"/>
      <c r="GT57" s="7"/>
      <c r="GU57" s="7"/>
      <c r="GV57" s="7"/>
      <c r="GW57" s="7"/>
      <c r="GX57" s="7"/>
      <c r="GY57" s="7"/>
      <c r="GZ57" s="7"/>
      <c r="HA57" s="7"/>
      <c r="HB57" s="7"/>
      <c r="HC57" s="7"/>
      <c r="HD57" s="7"/>
      <c r="HE57" s="7"/>
      <c r="HF57" s="7"/>
      <c r="HG57" s="7"/>
      <c r="HH57" s="7"/>
      <c r="HI57" s="7"/>
      <c r="HJ57" s="7"/>
      <c r="HK57" s="7"/>
      <c r="HL57" s="7"/>
      <c r="HM57" s="7"/>
      <c r="HN57" s="7"/>
      <c r="HO57" s="7"/>
      <c r="HP57" s="7"/>
      <c r="HQ57" s="7"/>
      <c r="HR57" s="7"/>
      <c r="HS57" s="7"/>
      <c r="HT57" s="7"/>
      <c r="HU57" s="7"/>
      <c r="HV57" s="7"/>
      <c r="HW57" s="7"/>
      <c r="HX57" s="7"/>
      <c r="HY57" s="7"/>
      <c r="HZ57" s="7"/>
      <c r="IA57" s="7"/>
      <c r="IB57" s="7"/>
      <c r="IC57" s="7"/>
      <c r="ID57" s="7"/>
      <c r="IE57" s="7"/>
      <c r="IF57" s="7"/>
      <c r="IG57" s="7"/>
      <c r="IH57" s="7"/>
      <c r="II57" s="7"/>
      <c r="IJ57" s="7"/>
      <c r="IK57" s="7"/>
      <c r="IL57" s="7"/>
      <c r="IM57" s="7"/>
      <c r="IN57" s="7"/>
      <c r="IO57" s="7"/>
      <c r="IP57" s="7"/>
      <c r="IQ57" s="7"/>
      <c r="IR57" s="7"/>
      <c r="IS57" s="7"/>
      <c r="IT57" s="7"/>
      <c r="IU57" s="7"/>
      <c r="IV57" s="7"/>
    </row>
    <row r="58" spans="1:256" s="4" customFormat="1" ht="13" x14ac:dyDescent="0.3">
      <c r="A58" s="73">
        <v>12</v>
      </c>
      <c r="B58" s="73" t="s">
        <v>242</v>
      </c>
      <c r="C58" s="74" t="s">
        <v>514</v>
      </c>
      <c r="D58" s="176" t="s">
        <v>24</v>
      </c>
      <c r="E58" s="231"/>
      <c r="F58" s="229">
        <v>0.20799999999999999</v>
      </c>
      <c r="G58" s="264"/>
      <c r="H58" s="264"/>
      <c r="J58" s="230"/>
      <c r="K58" s="50"/>
    </row>
    <row r="59" spans="1:256" s="4" customFormat="1" ht="25.5" customHeight="1" x14ac:dyDescent="0.3">
      <c r="A59" s="30"/>
      <c r="B59" s="30"/>
      <c r="C59" s="76" t="s">
        <v>2</v>
      </c>
      <c r="D59" s="179" t="s">
        <v>11</v>
      </c>
      <c r="E59" s="145">
        <v>32.68</v>
      </c>
      <c r="F59" s="170">
        <f>E59*F58</f>
        <v>6.7974399999999999</v>
      </c>
      <c r="G59" s="256"/>
      <c r="H59" s="257"/>
      <c r="I59" s="14"/>
      <c r="J59" s="230"/>
    </row>
    <row r="60" spans="1:256" s="4" customFormat="1" ht="13" x14ac:dyDescent="0.3">
      <c r="A60" s="19">
        <v>13</v>
      </c>
      <c r="B60" s="19" t="s">
        <v>243</v>
      </c>
      <c r="C60" s="20" t="s">
        <v>516</v>
      </c>
      <c r="D60" s="143" t="s">
        <v>20</v>
      </c>
      <c r="E60" s="234"/>
      <c r="F60" s="229">
        <v>4.2</v>
      </c>
      <c r="G60" s="269"/>
      <c r="H60" s="269"/>
      <c r="J60" s="230"/>
      <c r="K60" s="50"/>
    </row>
    <row r="61" spans="1:256" s="4" customFormat="1" ht="25.5" customHeight="1" x14ac:dyDescent="0.3">
      <c r="A61" s="21"/>
      <c r="B61" s="21" t="s">
        <v>21</v>
      </c>
      <c r="C61" s="18" t="s">
        <v>70</v>
      </c>
      <c r="D61" s="130" t="s">
        <v>11</v>
      </c>
      <c r="E61" s="169">
        <v>12.3</v>
      </c>
      <c r="F61" s="170">
        <f>E61*F60</f>
        <v>51.660000000000004</v>
      </c>
      <c r="G61" s="256"/>
      <c r="H61" s="257"/>
      <c r="I61" s="14"/>
      <c r="J61" s="230"/>
      <c r="M61" s="23"/>
    </row>
    <row r="62" spans="1:256" s="4" customFormat="1" ht="25.5" customHeight="1" x14ac:dyDescent="0.3">
      <c r="A62" s="21"/>
      <c r="B62" s="21" t="s">
        <v>244</v>
      </c>
      <c r="C62" s="22" t="s">
        <v>245</v>
      </c>
      <c r="D62" s="130" t="s">
        <v>12</v>
      </c>
      <c r="E62" s="129">
        <v>5.08</v>
      </c>
      <c r="F62" s="170">
        <f>E62*F60</f>
        <v>21.336000000000002</v>
      </c>
      <c r="G62" s="270"/>
      <c r="H62" s="257"/>
      <c r="J62" s="230"/>
      <c r="P62" s="14"/>
    </row>
    <row r="63" spans="1:256" s="49" customFormat="1" ht="26" x14ac:dyDescent="0.3">
      <c r="A63" s="37">
        <v>14</v>
      </c>
      <c r="B63" s="31" t="s">
        <v>365</v>
      </c>
      <c r="C63" s="38" t="s">
        <v>518</v>
      </c>
      <c r="D63" s="171" t="s">
        <v>40</v>
      </c>
      <c r="E63" s="231"/>
      <c r="F63" s="229">
        <v>0.48</v>
      </c>
      <c r="G63" s="262"/>
      <c r="H63" s="263"/>
      <c r="I63" s="60"/>
      <c r="J63" s="230"/>
      <c r="K63" s="50"/>
      <c r="N63" s="4"/>
    </row>
    <row r="64" spans="1:256" s="49" customFormat="1" ht="25.5" customHeight="1" x14ac:dyDescent="0.3">
      <c r="A64" s="37"/>
      <c r="B64" s="39"/>
      <c r="C64" s="34" t="s">
        <v>2</v>
      </c>
      <c r="D64" s="87" t="s">
        <v>11</v>
      </c>
      <c r="E64" s="175">
        <v>21.19</v>
      </c>
      <c r="F64" s="170">
        <f>E64*F63</f>
        <v>10.171200000000001</v>
      </c>
      <c r="G64" s="256"/>
      <c r="H64" s="257"/>
      <c r="I64" s="14"/>
      <c r="J64" s="230"/>
      <c r="K64" s="50"/>
    </row>
    <row r="65" spans="1:16" s="61" customFormat="1" ht="26" x14ac:dyDescent="0.3">
      <c r="A65" s="37">
        <v>15</v>
      </c>
      <c r="B65" s="31" t="s">
        <v>106</v>
      </c>
      <c r="C65" s="38" t="s">
        <v>107</v>
      </c>
      <c r="D65" s="171" t="s">
        <v>16</v>
      </c>
      <c r="E65" s="233"/>
      <c r="F65" s="229">
        <v>2.552</v>
      </c>
      <c r="G65" s="262"/>
      <c r="H65" s="263"/>
      <c r="I65" s="55"/>
      <c r="J65" s="230"/>
      <c r="K65" s="50"/>
      <c r="N65" s="4"/>
    </row>
    <row r="66" spans="1:16" s="61" customFormat="1" ht="26.25" customHeight="1" x14ac:dyDescent="0.3">
      <c r="A66" s="83"/>
      <c r="B66" s="39"/>
      <c r="C66" s="18" t="s">
        <v>2</v>
      </c>
      <c r="D66" s="179" t="s">
        <v>11</v>
      </c>
      <c r="E66" s="169">
        <f>154.62/1.2</f>
        <v>128.85000000000002</v>
      </c>
      <c r="F66" s="170">
        <f>E66*F65</f>
        <v>328.82520000000005</v>
      </c>
      <c r="G66" s="256"/>
      <c r="H66" s="257"/>
      <c r="I66" s="14"/>
      <c r="J66" s="230"/>
      <c r="K66" s="57"/>
      <c r="M66" s="23"/>
      <c r="P66" s="62"/>
    </row>
    <row r="67" spans="1:16" s="61" customFormat="1" ht="15" customHeight="1" x14ac:dyDescent="0.3">
      <c r="A67" s="36"/>
      <c r="B67" s="39"/>
      <c r="C67" s="34" t="s">
        <v>14</v>
      </c>
      <c r="D67" s="87" t="s">
        <v>12</v>
      </c>
      <c r="E67" s="175">
        <v>6</v>
      </c>
      <c r="F67" s="170">
        <f>E67*F65</f>
        <v>15.312000000000001</v>
      </c>
      <c r="G67" s="256"/>
      <c r="H67" s="257"/>
      <c r="I67" s="49"/>
      <c r="J67" s="230"/>
      <c r="K67" s="49"/>
      <c r="P67" s="62"/>
    </row>
    <row r="68" spans="1:16" s="61" customFormat="1" ht="15" customHeight="1" x14ac:dyDescent="0.3">
      <c r="A68" s="83"/>
      <c r="B68" s="39"/>
      <c r="C68" s="34" t="s">
        <v>108</v>
      </c>
      <c r="D68" s="87" t="s">
        <v>12</v>
      </c>
      <c r="E68" s="175">
        <v>6</v>
      </c>
      <c r="F68" s="170">
        <f>E68*F65</f>
        <v>15.312000000000001</v>
      </c>
      <c r="G68" s="256"/>
      <c r="H68" s="257"/>
      <c r="I68" s="56"/>
      <c r="J68" s="230"/>
      <c r="K68" s="55"/>
      <c r="P68" s="62"/>
    </row>
    <row r="69" spans="1:16" s="61" customFormat="1" ht="39" customHeight="1" x14ac:dyDescent="0.3">
      <c r="A69" s="83"/>
      <c r="B69" s="39"/>
      <c r="C69" s="34" t="s">
        <v>109</v>
      </c>
      <c r="D69" s="173" t="s">
        <v>13</v>
      </c>
      <c r="E69" s="175">
        <v>190</v>
      </c>
      <c r="F69" s="170">
        <f>E69*F65</f>
        <v>484.88</v>
      </c>
      <c r="G69" s="256"/>
      <c r="H69" s="257"/>
      <c r="I69" s="55"/>
      <c r="J69" s="230"/>
      <c r="K69" s="50"/>
    </row>
    <row r="70" spans="1:16" s="61" customFormat="1" ht="51.75" customHeight="1" x14ac:dyDescent="0.3">
      <c r="A70" s="83"/>
      <c r="B70" s="39"/>
      <c r="C70" s="34" t="s">
        <v>110</v>
      </c>
      <c r="D70" s="173" t="s">
        <v>13</v>
      </c>
      <c r="E70" s="175">
        <v>500</v>
      </c>
      <c r="F70" s="170">
        <f>E70*F65</f>
        <v>1276</v>
      </c>
      <c r="G70" s="256"/>
      <c r="H70" s="257"/>
      <c r="I70" s="56"/>
      <c r="J70" s="230"/>
      <c r="K70" s="50"/>
    </row>
    <row r="71" spans="1:16" s="61" customFormat="1" ht="26.25" customHeight="1" x14ac:dyDescent="0.3">
      <c r="A71" s="83"/>
      <c r="B71" s="39"/>
      <c r="C71" s="34" t="s">
        <v>569</v>
      </c>
      <c r="D71" s="173" t="s">
        <v>17</v>
      </c>
      <c r="E71" s="175">
        <v>105</v>
      </c>
      <c r="F71" s="170">
        <f>E71*F65</f>
        <v>267.95999999999998</v>
      </c>
      <c r="G71" s="256"/>
      <c r="H71" s="257"/>
      <c r="I71" s="55"/>
      <c r="J71" s="230"/>
      <c r="K71" s="50"/>
    </row>
    <row r="72" spans="1:16" s="61" customFormat="1" ht="26.25" customHeight="1" x14ac:dyDescent="0.3">
      <c r="A72" s="83"/>
      <c r="B72" s="39"/>
      <c r="C72" s="34" t="s">
        <v>103</v>
      </c>
      <c r="D72" s="173" t="s">
        <v>88</v>
      </c>
      <c r="E72" s="175">
        <v>450</v>
      </c>
      <c r="F72" s="170">
        <f>E72*F65</f>
        <v>1148.4000000000001</v>
      </c>
      <c r="G72" s="256"/>
      <c r="H72" s="257"/>
      <c r="I72" s="55"/>
      <c r="J72" s="230"/>
      <c r="K72" s="50"/>
    </row>
    <row r="73" spans="1:16" s="10" customFormat="1" ht="13" x14ac:dyDescent="0.3">
      <c r="A73" s="37">
        <v>15</v>
      </c>
      <c r="B73" s="31" t="s">
        <v>98</v>
      </c>
      <c r="C73" s="38" t="s">
        <v>99</v>
      </c>
      <c r="D73" s="171" t="s">
        <v>17</v>
      </c>
      <c r="E73" s="231"/>
      <c r="F73" s="229">
        <v>36.4</v>
      </c>
      <c r="G73" s="262"/>
      <c r="H73" s="263"/>
      <c r="J73" s="230"/>
      <c r="K73" s="45"/>
      <c r="N73" s="4"/>
    </row>
    <row r="74" spans="1:16" s="10" customFormat="1" ht="25.5" customHeight="1" x14ac:dyDescent="0.3">
      <c r="A74" s="36"/>
      <c r="B74" s="39"/>
      <c r="C74" s="34" t="s">
        <v>2</v>
      </c>
      <c r="D74" s="87" t="s">
        <v>11</v>
      </c>
      <c r="E74" s="175">
        <v>1.3</v>
      </c>
      <c r="F74" s="170">
        <f>E74*F73</f>
        <v>47.32</v>
      </c>
      <c r="G74" s="256"/>
      <c r="H74" s="257"/>
      <c r="I74" s="45"/>
      <c r="J74" s="230"/>
    </row>
    <row r="75" spans="1:16" s="10" customFormat="1" ht="12.75" customHeight="1" x14ac:dyDescent="0.3">
      <c r="A75" s="36"/>
      <c r="B75" s="39"/>
      <c r="C75" s="34" t="s">
        <v>14</v>
      </c>
      <c r="D75" s="87" t="s">
        <v>12</v>
      </c>
      <c r="E75" s="175">
        <v>0.03</v>
      </c>
      <c r="F75" s="170">
        <f>E75*F73</f>
        <v>1.0919999999999999</v>
      </c>
      <c r="G75" s="256"/>
      <c r="H75" s="257"/>
      <c r="J75" s="230"/>
    </row>
    <row r="76" spans="1:16" s="10" customFormat="1" ht="12.75" customHeight="1" x14ac:dyDescent="0.3">
      <c r="A76" s="36"/>
      <c r="B76" s="39"/>
      <c r="C76" s="34" t="s">
        <v>100</v>
      </c>
      <c r="D76" s="87" t="s">
        <v>12</v>
      </c>
      <c r="E76" s="175">
        <v>0.06</v>
      </c>
      <c r="F76" s="170">
        <f>E76*F73</f>
        <v>2.1839999999999997</v>
      </c>
      <c r="G76" s="256"/>
      <c r="H76" s="257"/>
      <c r="J76" s="230"/>
    </row>
    <row r="77" spans="1:16" s="10" customFormat="1" ht="25.5" customHeight="1" x14ac:dyDescent="0.3">
      <c r="A77" s="36"/>
      <c r="B77" s="39"/>
      <c r="C77" s="34" t="s">
        <v>101</v>
      </c>
      <c r="D77" s="87" t="s">
        <v>12</v>
      </c>
      <c r="E77" s="175">
        <v>0.06</v>
      </c>
      <c r="F77" s="170">
        <f>E77*F73</f>
        <v>2.1839999999999997</v>
      </c>
      <c r="G77" s="256"/>
      <c r="H77" s="257"/>
      <c r="J77" s="230"/>
    </row>
    <row r="78" spans="1:16" s="10" customFormat="1" ht="38.25" customHeight="1" x14ac:dyDescent="0.3">
      <c r="A78" s="36"/>
      <c r="B78" s="39"/>
      <c r="C78" s="34" t="s">
        <v>571</v>
      </c>
      <c r="D78" s="173" t="s">
        <v>17</v>
      </c>
      <c r="E78" s="175">
        <v>2.1</v>
      </c>
      <c r="F78" s="170">
        <f>E78*F73</f>
        <v>76.44</v>
      </c>
      <c r="G78" s="256"/>
      <c r="H78" s="257"/>
      <c r="J78" s="230"/>
      <c r="K78" s="45"/>
    </row>
    <row r="79" spans="1:16" s="10" customFormat="1" ht="25.5" customHeight="1" x14ac:dyDescent="0.3">
      <c r="A79" s="36"/>
      <c r="B79" s="39"/>
      <c r="C79" s="34" t="s">
        <v>102</v>
      </c>
      <c r="D79" s="173" t="s">
        <v>88</v>
      </c>
      <c r="E79" s="175">
        <v>1.5</v>
      </c>
      <c r="F79" s="170">
        <f>E79*F73</f>
        <v>54.599999999999994</v>
      </c>
      <c r="G79" s="256"/>
      <c r="H79" s="257"/>
      <c r="J79" s="230"/>
      <c r="K79" s="45"/>
    </row>
    <row r="80" spans="1:16" s="10" customFormat="1" ht="25.5" customHeight="1" x14ac:dyDescent="0.3">
      <c r="A80" s="39"/>
      <c r="B80" s="39"/>
      <c r="C80" s="34" t="s">
        <v>103</v>
      </c>
      <c r="D80" s="173" t="s">
        <v>88</v>
      </c>
      <c r="E80" s="175">
        <v>3.63</v>
      </c>
      <c r="F80" s="170">
        <f>E80*F73</f>
        <v>132.13200000000001</v>
      </c>
      <c r="G80" s="256"/>
      <c r="H80" s="257"/>
      <c r="J80" s="230"/>
      <c r="K80" s="45"/>
    </row>
    <row r="81" spans="1:16" s="40" customFormat="1" ht="12.75" customHeight="1" x14ac:dyDescent="0.3">
      <c r="A81" s="17"/>
      <c r="B81" s="17"/>
      <c r="C81" s="18" t="s">
        <v>104</v>
      </c>
      <c r="D81" s="179" t="s">
        <v>15</v>
      </c>
      <c r="E81" s="180">
        <v>0.14599999999999999</v>
      </c>
      <c r="F81" s="170">
        <f>E81*F73</f>
        <v>5.3143999999999991</v>
      </c>
      <c r="G81" s="271"/>
      <c r="H81" s="257"/>
      <c r="J81" s="230"/>
      <c r="K81" s="45"/>
    </row>
    <row r="82" spans="1:16" s="40" customFormat="1" ht="12.75" customHeight="1" x14ac:dyDescent="0.3">
      <c r="A82" s="17"/>
      <c r="B82" s="17"/>
      <c r="C82" s="18" t="s">
        <v>493</v>
      </c>
      <c r="D82" s="179" t="s">
        <v>17</v>
      </c>
      <c r="E82" s="169">
        <v>1.05</v>
      </c>
      <c r="F82" s="170">
        <f>E82*F73</f>
        <v>38.22</v>
      </c>
      <c r="G82" s="271"/>
      <c r="H82" s="257"/>
      <c r="J82" s="230"/>
      <c r="K82" s="45"/>
    </row>
    <row r="83" spans="1:16" s="16" customFormat="1" ht="13" x14ac:dyDescent="0.3">
      <c r="A83" s="73">
        <v>16</v>
      </c>
      <c r="B83" s="73" t="s">
        <v>111</v>
      </c>
      <c r="C83" s="74" t="s">
        <v>112</v>
      </c>
      <c r="D83" s="176" t="s">
        <v>24</v>
      </c>
      <c r="E83" s="231"/>
      <c r="F83" s="229">
        <v>11.2</v>
      </c>
      <c r="G83" s="264"/>
      <c r="H83" s="264"/>
      <c r="J83" s="230"/>
      <c r="K83" s="50"/>
      <c r="N83" s="4"/>
      <c r="P83" s="63"/>
    </row>
    <row r="84" spans="1:16" s="16" customFormat="1" ht="25.5" customHeight="1" x14ac:dyDescent="0.3">
      <c r="A84" s="30"/>
      <c r="B84" s="30"/>
      <c r="C84" s="76" t="s">
        <v>2</v>
      </c>
      <c r="D84" s="87" t="s">
        <v>11</v>
      </c>
      <c r="E84" s="145">
        <v>56</v>
      </c>
      <c r="F84" s="170">
        <f>E84*F83</f>
        <v>627.19999999999993</v>
      </c>
      <c r="G84" s="256"/>
      <c r="H84" s="257"/>
      <c r="I84" s="14"/>
      <c r="J84" s="230"/>
    </row>
    <row r="85" spans="1:16" s="16" customFormat="1" ht="12.75" customHeight="1" x14ac:dyDescent="0.3">
      <c r="A85" s="30"/>
      <c r="B85" s="30"/>
      <c r="C85" s="76" t="s">
        <v>113</v>
      </c>
      <c r="D85" s="87" t="s">
        <v>19</v>
      </c>
      <c r="E85" s="145">
        <v>0.3</v>
      </c>
      <c r="F85" s="170">
        <f>E85*F83</f>
        <v>3.36</v>
      </c>
      <c r="G85" s="265"/>
      <c r="H85" s="257"/>
      <c r="J85" s="230"/>
      <c r="K85" s="50"/>
    </row>
    <row r="86" spans="1:16" s="16" customFormat="1" ht="12.75" customHeight="1" x14ac:dyDescent="0.3">
      <c r="A86" s="30"/>
      <c r="B86" s="30"/>
      <c r="C86" s="76" t="s">
        <v>89</v>
      </c>
      <c r="D86" s="87" t="s">
        <v>15</v>
      </c>
      <c r="E86" s="145">
        <v>15</v>
      </c>
      <c r="F86" s="170">
        <f>E86*F83</f>
        <v>168</v>
      </c>
      <c r="G86" s="265"/>
      <c r="H86" s="257"/>
      <c r="J86" s="230"/>
      <c r="K86" s="50"/>
    </row>
    <row r="87" spans="1:16" s="16" customFormat="1" ht="12.75" customHeight="1" x14ac:dyDescent="0.3">
      <c r="A87" s="30"/>
      <c r="B87" s="30"/>
      <c r="C87" s="76" t="s">
        <v>117</v>
      </c>
      <c r="D87" s="87" t="s">
        <v>88</v>
      </c>
      <c r="E87" s="145"/>
      <c r="F87" s="145">
        <v>250</v>
      </c>
      <c r="G87" s="265"/>
      <c r="H87" s="256"/>
      <c r="J87" s="230"/>
      <c r="K87" s="50"/>
    </row>
    <row r="88" spans="1:16" s="64" customFormat="1" ht="13" x14ac:dyDescent="0.3">
      <c r="A88" s="31" t="s">
        <v>142</v>
      </c>
      <c r="B88" s="31" t="s">
        <v>235</v>
      </c>
      <c r="C88" s="38" t="s">
        <v>240</v>
      </c>
      <c r="D88" s="171" t="s">
        <v>16</v>
      </c>
      <c r="E88" s="233"/>
      <c r="F88" s="229">
        <v>4.96</v>
      </c>
      <c r="G88" s="262"/>
      <c r="H88" s="272"/>
      <c r="J88" s="230"/>
      <c r="K88" s="50"/>
      <c r="L88" s="65"/>
      <c r="N88" s="4"/>
    </row>
    <row r="89" spans="1:16" s="64" customFormat="1" ht="25.5" customHeight="1" x14ac:dyDescent="0.3">
      <c r="A89" s="125"/>
      <c r="B89" s="39"/>
      <c r="C89" s="34" t="s">
        <v>2</v>
      </c>
      <c r="D89" s="130" t="s">
        <v>11</v>
      </c>
      <c r="E89" s="175">
        <v>103.2</v>
      </c>
      <c r="F89" s="170">
        <f>E89*F88</f>
        <v>511.87200000000001</v>
      </c>
      <c r="G89" s="256"/>
      <c r="H89" s="257"/>
      <c r="I89" s="14"/>
      <c r="J89" s="230"/>
      <c r="P89" s="65"/>
    </row>
    <row r="90" spans="1:16" s="64" customFormat="1" ht="25.5" customHeight="1" x14ac:dyDescent="0.3">
      <c r="A90" s="39"/>
      <c r="B90" s="39"/>
      <c r="C90" s="34" t="s">
        <v>237</v>
      </c>
      <c r="D90" s="130" t="s">
        <v>12</v>
      </c>
      <c r="E90" s="175">
        <v>0.16</v>
      </c>
      <c r="F90" s="170">
        <f>E90*F88</f>
        <v>0.79359999999999997</v>
      </c>
      <c r="G90" s="256"/>
      <c r="H90" s="257"/>
      <c r="J90" s="230"/>
    </row>
    <row r="91" spans="1:16" s="64" customFormat="1" ht="12.75" customHeight="1" x14ac:dyDescent="0.3">
      <c r="A91" s="39"/>
      <c r="B91" s="39"/>
      <c r="C91" s="34" t="s">
        <v>14</v>
      </c>
      <c r="D91" s="130" t="s">
        <v>12</v>
      </c>
      <c r="E91" s="175">
        <v>0.52</v>
      </c>
      <c r="F91" s="170">
        <f>E91*F88</f>
        <v>2.5792000000000002</v>
      </c>
      <c r="G91" s="256"/>
      <c r="H91" s="257"/>
      <c r="J91" s="230"/>
    </row>
    <row r="92" spans="1:16" s="64" customFormat="1" ht="12.75" customHeight="1" x14ac:dyDescent="0.3">
      <c r="A92" s="39"/>
      <c r="B92" s="126"/>
      <c r="C92" s="127" t="s">
        <v>89</v>
      </c>
      <c r="D92" s="182" t="s">
        <v>15</v>
      </c>
      <c r="E92" s="183">
        <v>15</v>
      </c>
      <c r="F92" s="170">
        <f>E92*F88</f>
        <v>74.400000000000006</v>
      </c>
      <c r="G92" s="259"/>
      <c r="H92" s="257"/>
      <c r="J92" s="230"/>
      <c r="K92" s="50"/>
    </row>
    <row r="93" spans="1:16" s="64" customFormat="1" ht="12.75" customHeight="1" x14ac:dyDescent="0.3">
      <c r="A93" s="39"/>
      <c r="B93" s="126"/>
      <c r="C93" s="127" t="s">
        <v>241</v>
      </c>
      <c r="D93" s="182" t="s">
        <v>17</v>
      </c>
      <c r="E93" s="183">
        <v>105</v>
      </c>
      <c r="F93" s="170">
        <f>E93*F88</f>
        <v>520.79999999999995</v>
      </c>
      <c r="G93" s="259"/>
      <c r="H93" s="257"/>
      <c r="J93" s="230"/>
      <c r="K93" s="50"/>
    </row>
    <row r="94" spans="1:16" s="64" customFormat="1" ht="13" x14ac:dyDescent="0.3">
      <c r="A94" s="31" t="s">
        <v>368</v>
      </c>
      <c r="B94" s="246" t="s">
        <v>235</v>
      </c>
      <c r="C94" s="247" t="s">
        <v>236</v>
      </c>
      <c r="D94" s="248" t="s">
        <v>16</v>
      </c>
      <c r="E94" s="249">
        <v>0</v>
      </c>
      <c r="F94" s="250">
        <v>0</v>
      </c>
      <c r="G94" s="273"/>
      <c r="H94" s="272"/>
      <c r="J94" s="230"/>
      <c r="K94" s="50"/>
      <c r="N94" s="4"/>
      <c r="P94" s="65"/>
    </row>
    <row r="95" spans="1:16" s="16" customFormat="1" ht="39" x14ac:dyDescent="0.3">
      <c r="A95" s="73">
        <v>19</v>
      </c>
      <c r="B95" s="73" t="s">
        <v>114</v>
      </c>
      <c r="C95" s="74" t="s">
        <v>115</v>
      </c>
      <c r="D95" s="176" t="s">
        <v>24</v>
      </c>
      <c r="E95" s="231"/>
      <c r="F95" s="229">
        <v>11.2</v>
      </c>
      <c r="G95" s="264"/>
      <c r="H95" s="264"/>
      <c r="J95" s="230"/>
      <c r="K95" s="50"/>
      <c r="N95" s="4"/>
      <c r="P95" s="66"/>
    </row>
    <row r="96" spans="1:16" s="16" customFormat="1" ht="25.5" customHeight="1" x14ac:dyDescent="0.3">
      <c r="A96" s="30"/>
      <c r="B96" s="30"/>
      <c r="C96" s="76" t="s">
        <v>2</v>
      </c>
      <c r="D96" s="87" t="s">
        <v>11</v>
      </c>
      <c r="E96" s="145">
        <v>42.9</v>
      </c>
      <c r="F96" s="170">
        <f>E96*F95</f>
        <v>480.47999999999996</v>
      </c>
      <c r="G96" s="256"/>
      <c r="H96" s="257"/>
      <c r="I96" s="14"/>
      <c r="J96" s="230"/>
      <c r="P96" s="66"/>
    </row>
    <row r="97" spans="1:16" s="16" customFormat="1" ht="12.75" customHeight="1" x14ac:dyDescent="0.3">
      <c r="A97" s="30"/>
      <c r="B97" s="30"/>
      <c r="C97" s="76" t="s">
        <v>563</v>
      </c>
      <c r="D97" s="87" t="s">
        <v>3</v>
      </c>
      <c r="E97" s="145">
        <v>0.04</v>
      </c>
      <c r="F97" s="170">
        <f>E97*F95</f>
        <v>0.44799999999999995</v>
      </c>
      <c r="G97" s="265"/>
      <c r="H97" s="266"/>
      <c r="I97" s="40"/>
      <c r="J97" s="230"/>
      <c r="K97" s="50"/>
    </row>
    <row r="98" spans="1:16" s="16" customFormat="1" ht="38.25" customHeight="1" x14ac:dyDescent="0.3">
      <c r="A98" s="30"/>
      <c r="B98" s="30"/>
      <c r="C98" s="76" t="s">
        <v>116</v>
      </c>
      <c r="D98" s="87" t="s">
        <v>17</v>
      </c>
      <c r="E98" s="145">
        <v>0.84</v>
      </c>
      <c r="F98" s="170">
        <f>E98*F95</f>
        <v>9.4079999999999995</v>
      </c>
      <c r="G98" s="265"/>
      <c r="H98" s="257"/>
      <c r="J98" s="230"/>
      <c r="K98" s="50"/>
    </row>
    <row r="99" spans="1:16" s="4" customFormat="1" ht="26" x14ac:dyDescent="0.3">
      <c r="A99" s="73">
        <v>20</v>
      </c>
      <c r="B99" s="73" t="s">
        <v>247</v>
      </c>
      <c r="C99" s="74" t="s">
        <v>519</v>
      </c>
      <c r="D99" s="176" t="s">
        <v>24</v>
      </c>
      <c r="E99" s="231"/>
      <c r="F99" s="229">
        <v>0.432</v>
      </c>
      <c r="G99" s="274"/>
      <c r="H99" s="274"/>
      <c r="J99" s="230"/>
      <c r="K99" s="50"/>
      <c r="L99" s="14"/>
      <c r="P99" s="14"/>
    </row>
    <row r="100" spans="1:16" s="4" customFormat="1" ht="25.5" customHeight="1" x14ac:dyDescent="0.3">
      <c r="A100" s="30"/>
      <c r="B100" s="30"/>
      <c r="C100" s="76" t="s">
        <v>2</v>
      </c>
      <c r="D100" s="87" t="s">
        <v>11</v>
      </c>
      <c r="E100" s="184">
        <v>146.41999999999999</v>
      </c>
      <c r="F100" s="170">
        <f>E100*F99</f>
        <v>63.253439999999991</v>
      </c>
      <c r="G100" s="256"/>
      <c r="H100" s="257"/>
      <c r="I100" s="14"/>
      <c r="J100" s="230"/>
      <c r="P100" s="14"/>
    </row>
    <row r="101" spans="1:16" s="4" customFormat="1" ht="12.75" customHeight="1" x14ac:dyDescent="0.3">
      <c r="A101" s="30"/>
      <c r="B101" s="30"/>
      <c r="C101" s="76" t="s">
        <v>14</v>
      </c>
      <c r="D101" s="87" t="s">
        <v>12</v>
      </c>
      <c r="E101" s="184">
        <v>3.16</v>
      </c>
      <c r="F101" s="170">
        <f>E101*F99</f>
        <v>1.3651200000000001</v>
      </c>
      <c r="G101" s="275"/>
      <c r="H101" s="257"/>
      <c r="J101" s="230"/>
      <c r="P101" s="14"/>
    </row>
    <row r="102" spans="1:16" s="4" customFormat="1" ht="12.75" customHeight="1" x14ac:dyDescent="0.3">
      <c r="A102" s="30"/>
      <c r="B102" s="30"/>
      <c r="C102" s="76" t="s">
        <v>228</v>
      </c>
      <c r="D102" s="87" t="s">
        <v>15</v>
      </c>
      <c r="E102" s="184">
        <v>3.6</v>
      </c>
      <c r="F102" s="170">
        <f>E102*F99</f>
        <v>1.5551999999999999</v>
      </c>
      <c r="G102" s="275"/>
      <c r="H102" s="257"/>
      <c r="J102" s="230"/>
      <c r="K102" s="50"/>
    </row>
    <row r="103" spans="1:16" s="4" customFormat="1" ht="12.75" customHeight="1" x14ac:dyDescent="0.3">
      <c r="A103" s="30"/>
      <c r="B103" s="30"/>
      <c r="C103" s="76" t="s">
        <v>520</v>
      </c>
      <c r="D103" s="87" t="s">
        <v>17</v>
      </c>
      <c r="E103" s="184">
        <v>100</v>
      </c>
      <c r="F103" s="170">
        <f>E103*F99</f>
        <v>43.2</v>
      </c>
      <c r="G103" s="275"/>
      <c r="H103" s="257"/>
      <c r="J103" s="230"/>
      <c r="K103" s="50"/>
    </row>
    <row r="104" spans="1:16" s="4" customFormat="1" ht="13" x14ac:dyDescent="0.3">
      <c r="A104" s="73">
        <v>21</v>
      </c>
      <c r="B104" s="73" t="s">
        <v>247</v>
      </c>
      <c r="C104" s="74" t="s">
        <v>521</v>
      </c>
      <c r="D104" s="176" t="s">
        <v>24</v>
      </c>
      <c r="E104" s="231"/>
      <c r="F104" s="229">
        <v>0.18</v>
      </c>
      <c r="G104" s="274"/>
      <c r="H104" s="274"/>
      <c r="J104" s="230"/>
      <c r="K104" s="50"/>
      <c r="L104" s="14"/>
      <c r="P104" s="14"/>
    </row>
    <row r="105" spans="1:16" s="4" customFormat="1" ht="25.5" customHeight="1" x14ac:dyDescent="0.3">
      <c r="A105" s="30"/>
      <c r="B105" s="30"/>
      <c r="C105" s="76" t="s">
        <v>2</v>
      </c>
      <c r="D105" s="87" t="s">
        <v>11</v>
      </c>
      <c r="E105" s="184">
        <v>146.41999999999999</v>
      </c>
      <c r="F105" s="170">
        <f>E105*F104</f>
        <v>26.355599999999995</v>
      </c>
      <c r="G105" s="256"/>
      <c r="H105" s="257"/>
      <c r="I105" s="14"/>
      <c r="J105" s="230"/>
      <c r="P105" s="14"/>
    </row>
    <row r="106" spans="1:16" s="55" customFormat="1" ht="25.5" customHeight="1" x14ac:dyDescent="0.3">
      <c r="A106" s="36"/>
      <c r="B106" s="35"/>
      <c r="C106" s="34" t="s">
        <v>248</v>
      </c>
      <c r="D106" s="173" t="s">
        <v>13</v>
      </c>
      <c r="E106" s="186"/>
      <c r="F106" s="178">
        <v>5</v>
      </c>
      <c r="G106" s="268"/>
      <c r="H106" s="256"/>
      <c r="I106" s="49"/>
      <c r="J106" s="230"/>
      <c r="K106" s="50"/>
    </row>
    <row r="107" spans="1:16" s="4" customFormat="1" ht="13" x14ac:dyDescent="0.3">
      <c r="A107" s="30"/>
      <c r="B107" s="30"/>
      <c r="C107" s="76" t="s">
        <v>522</v>
      </c>
      <c r="D107" s="87" t="s">
        <v>17</v>
      </c>
      <c r="E107" s="184">
        <v>102</v>
      </c>
      <c r="F107" s="170">
        <f>E107*F104</f>
        <v>18.36</v>
      </c>
      <c r="G107" s="275"/>
      <c r="H107" s="257"/>
      <c r="J107" s="230"/>
      <c r="K107" s="50"/>
      <c r="P107" s="55"/>
    </row>
    <row r="108" spans="1:16" s="16" customFormat="1" ht="39" x14ac:dyDescent="0.3">
      <c r="A108" s="73">
        <v>22</v>
      </c>
      <c r="B108" s="73" t="s">
        <v>249</v>
      </c>
      <c r="C108" s="74" t="s">
        <v>523</v>
      </c>
      <c r="D108" s="176" t="s">
        <v>24</v>
      </c>
      <c r="E108" s="228"/>
      <c r="F108" s="229">
        <v>0.6</v>
      </c>
      <c r="G108" s="264"/>
      <c r="H108" s="264"/>
      <c r="J108" s="230"/>
      <c r="K108" s="50"/>
      <c r="N108" s="4"/>
      <c r="P108" s="66"/>
    </row>
    <row r="109" spans="1:16" s="16" customFormat="1" ht="25.5" customHeight="1" x14ac:dyDescent="0.3">
      <c r="A109" s="30"/>
      <c r="B109" s="21" t="s">
        <v>21</v>
      </c>
      <c r="C109" s="76" t="s">
        <v>2</v>
      </c>
      <c r="D109" s="87" t="s">
        <v>11</v>
      </c>
      <c r="E109" s="187">
        <v>94.88</v>
      </c>
      <c r="F109" s="170">
        <f>E109*F108</f>
        <v>56.927999999999997</v>
      </c>
      <c r="G109" s="256"/>
      <c r="H109" s="257"/>
      <c r="I109" s="14"/>
      <c r="J109" s="230"/>
      <c r="P109" s="66"/>
    </row>
    <row r="110" spans="1:16" s="16" customFormat="1" ht="12.75" customHeight="1" x14ac:dyDescent="0.3">
      <c r="A110" s="30"/>
      <c r="B110" s="30"/>
      <c r="C110" s="76" t="s">
        <v>250</v>
      </c>
      <c r="D110" s="87" t="s">
        <v>12</v>
      </c>
      <c r="E110" s="187">
        <v>6.48</v>
      </c>
      <c r="F110" s="170">
        <f>E110*F108</f>
        <v>3.8879999999999999</v>
      </c>
      <c r="G110" s="265"/>
      <c r="H110" s="257"/>
      <c r="J110" s="230"/>
      <c r="P110" s="66"/>
    </row>
    <row r="111" spans="1:16" s="16" customFormat="1" ht="12.75" customHeight="1" x14ac:dyDescent="0.3">
      <c r="A111" s="30"/>
      <c r="B111" s="30"/>
      <c r="C111" s="76" t="s">
        <v>149</v>
      </c>
      <c r="D111" s="87" t="s">
        <v>12</v>
      </c>
      <c r="E111" s="187">
        <v>9.9700000000000006</v>
      </c>
      <c r="F111" s="170">
        <f>E111*F108</f>
        <v>5.9820000000000002</v>
      </c>
      <c r="G111" s="265"/>
      <c r="H111" s="257"/>
      <c r="J111" s="230"/>
      <c r="P111" s="66"/>
    </row>
    <row r="112" spans="1:16" s="16" customFormat="1" ht="12.75" customHeight="1" x14ac:dyDescent="0.3">
      <c r="A112" s="30"/>
      <c r="B112" s="30"/>
      <c r="C112" s="76" t="s">
        <v>155</v>
      </c>
      <c r="D112" s="87" t="s">
        <v>15</v>
      </c>
      <c r="E112" s="187">
        <v>1.1499999999999999</v>
      </c>
      <c r="F112" s="170">
        <f>E112*F108</f>
        <v>0.69</v>
      </c>
      <c r="G112" s="265"/>
      <c r="H112" s="257"/>
      <c r="J112" s="230"/>
      <c r="K112" s="50"/>
    </row>
    <row r="113" spans="1:16" s="16" customFormat="1" ht="39" x14ac:dyDescent="0.3">
      <c r="A113" s="73"/>
      <c r="B113" s="73"/>
      <c r="C113" s="128" t="s">
        <v>524</v>
      </c>
      <c r="D113" s="188" t="s">
        <v>17</v>
      </c>
      <c r="E113" s="189">
        <v>100</v>
      </c>
      <c r="F113" s="170">
        <f>E113*F108</f>
        <v>60</v>
      </c>
      <c r="G113" s="276"/>
      <c r="H113" s="257"/>
      <c r="J113" s="230"/>
      <c r="K113" s="50"/>
    </row>
    <row r="114" spans="1:16" s="49" customFormat="1" ht="26" x14ac:dyDescent="0.3">
      <c r="A114" s="37">
        <v>23</v>
      </c>
      <c r="B114" s="31" t="s">
        <v>365</v>
      </c>
      <c r="C114" s="38" t="s">
        <v>525</v>
      </c>
      <c r="D114" s="171" t="s">
        <v>40</v>
      </c>
      <c r="E114" s="231"/>
      <c r="F114" s="229">
        <v>0.48</v>
      </c>
      <c r="G114" s="262"/>
      <c r="H114" s="263"/>
      <c r="I114" s="60"/>
      <c r="J114" s="230"/>
      <c r="K114" s="50"/>
      <c r="N114" s="4"/>
      <c r="P114" s="50"/>
    </row>
    <row r="115" spans="1:16" s="49" customFormat="1" ht="25.5" customHeight="1" x14ac:dyDescent="0.3">
      <c r="A115" s="37"/>
      <c r="B115" s="39"/>
      <c r="C115" s="18" t="s">
        <v>70</v>
      </c>
      <c r="D115" s="87" t="s">
        <v>11</v>
      </c>
      <c r="E115" s="169">
        <f>25.428/1.2</f>
        <v>21.19</v>
      </c>
      <c r="F115" s="170">
        <f>E115*F114</f>
        <v>10.171200000000001</v>
      </c>
      <c r="G115" s="256"/>
      <c r="H115" s="257"/>
      <c r="I115" s="14"/>
      <c r="J115" s="230"/>
      <c r="K115" s="50"/>
      <c r="M115" s="23"/>
      <c r="P115" s="50"/>
    </row>
    <row r="116" spans="1:16" s="49" customFormat="1" ht="39" x14ac:dyDescent="0.3">
      <c r="A116" s="37"/>
      <c r="B116" s="39"/>
      <c r="C116" s="34" t="s">
        <v>156</v>
      </c>
      <c r="D116" s="173" t="s">
        <v>13</v>
      </c>
      <c r="E116" s="175">
        <v>15</v>
      </c>
      <c r="F116" s="170">
        <f>E116*F114</f>
        <v>7.1999999999999993</v>
      </c>
      <c r="G116" s="256"/>
      <c r="H116" s="257"/>
      <c r="I116" s="60"/>
      <c r="J116" s="230"/>
      <c r="K116" s="50"/>
    </row>
    <row r="117" spans="1:16" s="49" customFormat="1" ht="24.65" customHeight="1" x14ac:dyDescent="0.3">
      <c r="A117" s="37"/>
      <c r="B117" s="39"/>
      <c r="C117" s="34" t="s">
        <v>366</v>
      </c>
      <c r="D117" s="173" t="s">
        <v>88</v>
      </c>
      <c r="E117" s="175">
        <v>100</v>
      </c>
      <c r="F117" s="170">
        <f>E117*F114</f>
        <v>48</v>
      </c>
      <c r="G117" s="256"/>
      <c r="H117" s="257"/>
      <c r="I117" s="50"/>
      <c r="J117" s="230"/>
      <c r="K117" s="50"/>
    </row>
    <row r="118" spans="1:16" s="4" customFormat="1" ht="13" x14ac:dyDescent="0.3">
      <c r="A118" s="73">
        <v>24</v>
      </c>
      <c r="B118" s="73" t="s">
        <v>251</v>
      </c>
      <c r="C118" s="74" t="s">
        <v>526</v>
      </c>
      <c r="D118" s="176" t="s">
        <v>27</v>
      </c>
      <c r="E118" s="231"/>
      <c r="F118" s="229">
        <v>2.25</v>
      </c>
      <c r="G118" s="264"/>
      <c r="H118" s="264"/>
      <c r="J118" s="230"/>
      <c r="K118" s="50"/>
      <c r="P118" s="14"/>
    </row>
    <row r="119" spans="1:16" s="4" customFormat="1" ht="25.5" customHeight="1" x14ac:dyDescent="0.3">
      <c r="A119" s="30"/>
      <c r="B119" s="30"/>
      <c r="C119" s="18" t="s">
        <v>70</v>
      </c>
      <c r="D119" s="179" t="s">
        <v>11</v>
      </c>
      <c r="E119" s="169">
        <f>4.524/1.2</f>
        <v>3.77</v>
      </c>
      <c r="F119" s="170">
        <f>E119*F118</f>
        <v>8.4824999999999999</v>
      </c>
      <c r="G119" s="256"/>
      <c r="H119" s="257"/>
      <c r="I119" s="14"/>
      <c r="J119" s="230"/>
      <c r="M119" s="23"/>
    </row>
    <row r="120" spans="1:16" s="4" customFormat="1" ht="13" x14ac:dyDescent="0.3">
      <c r="A120" s="73">
        <v>25</v>
      </c>
      <c r="B120" s="73" t="s">
        <v>252</v>
      </c>
      <c r="C120" s="74" t="s">
        <v>253</v>
      </c>
      <c r="D120" s="176" t="s">
        <v>24</v>
      </c>
      <c r="E120" s="231"/>
      <c r="F120" s="229">
        <v>0.88300000000000001</v>
      </c>
      <c r="G120" s="264"/>
      <c r="H120" s="264"/>
      <c r="J120" s="230"/>
      <c r="K120" s="50"/>
    </row>
    <row r="121" spans="1:16" s="4" customFormat="1" ht="25.5" customHeight="1" x14ac:dyDescent="0.3">
      <c r="A121" s="30"/>
      <c r="B121" s="30"/>
      <c r="C121" s="18" t="s">
        <v>70</v>
      </c>
      <c r="D121" s="179" t="s">
        <v>11</v>
      </c>
      <c r="E121" s="169">
        <v>11.8</v>
      </c>
      <c r="F121" s="170">
        <f>E121*F120</f>
        <v>10.419400000000001</v>
      </c>
      <c r="G121" s="256"/>
      <c r="H121" s="257"/>
      <c r="I121" s="14"/>
      <c r="J121" s="230"/>
      <c r="M121" s="23"/>
    </row>
    <row r="122" spans="1:16" s="23" customFormat="1" ht="26" x14ac:dyDescent="0.3">
      <c r="A122" s="118">
        <v>26</v>
      </c>
      <c r="B122" s="118" t="s">
        <v>254</v>
      </c>
      <c r="C122" s="119" t="s">
        <v>255</v>
      </c>
      <c r="D122" s="168" t="s">
        <v>24</v>
      </c>
      <c r="E122" s="232"/>
      <c r="F122" s="229">
        <v>1.3458000000000001</v>
      </c>
      <c r="G122" s="255"/>
      <c r="H122" s="277"/>
      <c r="J122" s="230"/>
      <c r="K122" s="50"/>
      <c r="N122" s="4"/>
    </row>
    <row r="123" spans="1:16" s="23" customFormat="1" ht="25.5" customHeight="1" x14ac:dyDescent="0.3">
      <c r="A123" s="28"/>
      <c r="B123" s="28"/>
      <c r="C123" s="120" t="s">
        <v>2</v>
      </c>
      <c r="D123" s="130" t="s">
        <v>11</v>
      </c>
      <c r="E123" s="170">
        <v>69.87</v>
      </c>
      <c r="F123" s="170">
        <f>E123*F122</f>
        <v>94.031046000000018</v>
      </c>
      <c r="G123" s="256"/>
      <c r="H123" s="257"/>
      <c r="I123" s="14"/>
      <c r="J123" s="230"/>
      <c r="P123" s="4"/>
    </row>
    <row r="124" spans="1:16" s="4" customFormat="1" ht="13" x14ac:dyDescent="0.3">
      <c r="A124" s="118">
        <v>27</v>
      </c>
      <c r="B124" s="118" t="s">
        <v>256</v>
      </c>
      <c r="C124" s="119" t="s">
        <v>527</v>
      </c>
      <c r="D124" s="168" t="s">
        <v>27</v>
      </c>
      <c r="E124" s="229"/>
      <c r="F124" s="229">
        <v>1.3819999999999999</v>
      </c>
      <c r="G124" s="255"/>
      <c r="H124" s="255"/>
      <c r="J124" s="230"/>
      <c r="K124" s="50"/>
    </row>
    <row r="125" spans="1:16" s="4" customFormat="1" ht="25.5" customHeight="1" x14ac:dyDescent="0.3">
      <c r="A125" s="28"/>
      <c r="B125" s="28"/>
      <c r="C125" s="120" t="s">
        <v>2</v>
      </c>
      <c r="D125" s="130" t="s">
        <v>11</v>
      </c>
      <c r="E125" s="170">
        <v>14.28</v>
      </c>
      <c r="F125" s="170">
        <f>E125*F124</f>
        <v>19.734959999999997</v>
      </c>
      <c r="G125" s="256"/>
      <c r="H125" s="257"/>
      <c r="I125" s="14"/>
      <c r="J125" s="230"/>
    </row>
    <row r="126" spans="1:16" s="3" customFormat="1" ht="39" x14ac:dyDescent="0.3">
      <c r="A126" s="19">
        <v>28</v>
      </c>
      <c r="B126" s="19" t="s">
        <v>72</v>
      </c>
      <c r="C126" s="20" t="s">
        <v>73</v>
      </c>
      <c r="D126" s="143" t="s">
        <v>24</v>
      </c>
      <c r="E126" s="232"/>
      <c r="F126" s="229">
        <v>0.88300000000000001</v>
      </c>
      <c r="G126" s="261"/>
      <c r="H126" s="278"/>
      <c r="J126" s="230"/>
      <c r="K126" s="50"/>
      <c r="N126" s="4"/>
    </row>
    <row r="127" spans="1:16" s="3" customFormat="1" ht="25.5" customHeight="1" x14ac:dyDescent="0.3">
      <c r="A127" s="21"/>
      <c r="B127" s="21"/>
      <c r="C127" s="18" t="s">
        <v>70</v>
      </c>
      <c r="D127" s="130" t="s">
        <v>11</v>
      </c>
      <c r="E127" s="169">
        <f>23.808/1.2</f>
        <v>19.84</v>
      </c>
      <c r="F127" s="170">
        <f>E127*F126</f>
        <v>17.518719999999998</v>
      </c>
      <c r="G127" s="256"/>
      <c r="H127" s="257"/>
      <c r="I127" s="14"/>
      <c r="J127" s="230"/>
      <c r="M127" s="23"/>
      <c r="P127" s="15"/>
    </row>
    <row r="128" spans="1:16" s="3" customFormat="1" ht="38.25" customHeight="1" x14ac:dyDescent="0.3">
      <c r="A128" s="21"/>
      <c r="B128" s="21" t="s">
        <v>74</v>
      </c>
      <c r="C128" s="22" t="s">
        <v>75</v>
      </c>
      <c r="D128" s="190" t="s">
        <v>17</v>
      </c>
      <c r="E128" s="129">
        <v>102</v>
      </c>
      <c r="F128" s="170">
        <f>E128*F126</f>
        <v>90.066000000000003</v>
      </c>
      <c r="G128" s="270"/>
      <c r="H128" s="257"/>
      <c r="J128" s="230"/>
      <c r="K128" s="50"/>
    </row>
    <row r="129" spans="1:16" s="3" customFormat="1" ht="25.5" customHeight="1" x14ac:dyDescent="0.3">
      <c r="A129" s="21"/>
      <c r="B129" s="21" t="s">
        <v>76</v>
      </c>
      <c r="C129" s="22" t="s">
        <v>257</v>
      </c>
      <c r="D129" s="190" t="s">
        <v>17</v>
      </c>
      <c r="E129" s="129">
        <v>104</v>
      </c>
      <c r="F129" s="170">
        <f>E129*F126</f>
        <v>91.831999999999994</v>
      </c>
      <c r="G129" s="270"/>
      <c r="H129" s="257"/>
      <c r="J129" s="230"/>
      <c r="K129" s="50"/>
    </row>
    <row r="130" spans="1:16" s="3" customFormat="1" ht="26" x14ac:dyDescent="0.3">
      <c r="A130" s="19">
        <v>29</v>
      </c>
      <c r="B130" s="19" t="s">
        <v>78</v>
      </c>
      <c r="C130" s="20" t="s">
        <v>79</v>
      </c>
      <c r="D130" s="143" t="s">
        <v>27</v>
      </c>
      <c r="E130" s="232"/>
      <c r="F130" s="229">
        <v>2.25</v>
      </c>
      <c r="G130" s="261"/>
      <c r="H130" s="278"/>
      <c r="J130" s="230"/>
      <c r="K130" s="50"/>
      <c r="N130" s="4"/>
      <c r="P130" s="15"/>
    </row>
    <row r="131" spans="1:16" s="3" customFormat="1" ht="25.5" customHeight="1" x14ac:dyDescent="0.3">
      <c r="A131" s="21"/>
      <c r="B131" s="21" t="s">
        <v>21</v>
      </c>
      <c r="C131" s="18" t="s">
        <v>70</v>
      </c>
      <c r="D131" s="130" t="s">
        <v>11</v>
      </c>
      <c r="E131" s="169">
        <v>7.992</v>
      </c>
      <c r="F131" s="170">
        <f>E131*F130</f>
        <v>17.981999999999999</v>
      </c>
      <c r="G131" s="256"/>
      <c r="H131" s="257"/>
      <c r="I131" s="14"/>
      <c r="J131" s="230"/>
      <c r="M131" s="23"/>
      <c r="P131" s="15"/>
    </row>
    <row r="132" spans="1:16" s="3" customFormat="1" ht="12.75" customHeight="1" x14ac:dyDescent="0.3">
      <c r="A132" s="21"/>
      <c r="B132" s="21" t="s">
        <v>22</v>
      </c>
      <c r="C132" s="22" t="s">
        <v>14</v>
      </c>
      <c r="D132" s="130" t="s">
        <v>12</v>
      </c>
      <c r="E132" s="129">
        <v>1.33</v>
      </c>
      <c r="F132" s="170">
        <f>E132*F130</f>
        <v>2.9925000000000002</v>
      </c>
      <c r="G132" s="270"/>
      <c r="H132" s="257"/>
      <c r="J132" s="230"/>
      <c r="P132" s="15"/>
    </row>
    <row r="133" spans="1:16" s="3" customFormat="1" ht="12.75" customHeight="1" x14ac:dyDescent="0.3">
      <c r="A133" s="21"/>
      <c r="B133" s="21" t="s">
        <v>80</v>
      </c>
      <c r="C133" s="22" t="s">
        <v>81</v>
      </c>
      <c r="D133" s="130" t="s">
        <v>12</v>
      </c>
      <c r="E133" s="129">
        <v>2.0099999999999998</v>
      </c>
      <c r="F133" s="170">
        <f>E133*F130</f>
        <v>4.5224999999999991</v>
      </c>
      <c r="G133" s="270"/>
      <c r="H133" s="257"/>
      <c r="J133" s="230"/>
      <c r="P133" s="15"/>
    </row>
    <row r="134" spans="1:16" s="3" customFormat="1" ht="25.5" customHeight="1" x14ac:dyDescent="0.3">
      <c r="A134" s="21"/>
      <c r="B134" s="21" t="s">
        <v>82</v>
      </c>
      <c r="C134" s="22" t="s">
        <v>83</v>
      </c>
      <c r="D134" s="190" t="s">
        <v>13</v>
      </c>
      <c r="E134" s="129">
        <v>263</v>
      </c>
      <c r="F134" s="170">
        <f>E134*F130</f>
        <v>591.75</v>
      </c>
      <c r="G134" s="270"/>
      <c r="H134" s="257"/>
      <c r="J134" s="230"/>
      <c r="K134" s="50"/>
    </row>
    <row r="135" spans="1:16" s="3" customFormat="1" ht="25.5" customHeight="1" x14ac:dyDescent="0.3">
      <c r="A135" s="21"/>
      <c r="B135" s="21" t="s">
        <v>84</v>
      </c>
      <c r="C135" s="22" t="s">
        <v>85</v>
      </c>
      <c r="D135" s="190" t="s">
        <v>13</v>
      </c>
      <c r="E135" s="129">
        <v>263</v>
      </c>
      <c r="F135" s="170">
        <f>E135*F130</f>
        <v>591.75</v>
      </c>
      <c r="G135" s="270"/>
      <c r="H135" s="257"/>
      <c r="J135" s="230"/>
      <c r="K135" s="50"/>
    </row>
    <row r="136" spans="1:16" s="3" customFormat="1" ht="25.5" customHeight="1" x14ac:dyDescent="0.3">
      <c r="A136" s="21"/>
      <c r="B136" s="21" t="s">
        <v>86</v>
      </c>
      <c r="C136" s="22" t="s">
        <v>87</v>
      </c>
      <c r="D136" s="190" t="s">
        <v>88</v>
      </c>
      <c r="E136" s="129">
        <v>101</v>
      </c>
      <c r="F136" s="170">
        <f>E136*F130</f>
        <v>227.25</v>
      </c>
      <c r="G136" s="270"/>
      <c r="H136" s="257"/>
      <c r="J136" s="230"/>
      <c r="K136" s="50"/>
    </row>
    <row r="137" spans="1:16" s="16" customFormat="1" ht="39" x14ac:dyDescent="0.3">
      <c r="A137" s="118">
        <v>30</v>
      </c>
      <c r="B137" s="118" t="s">
        <v>90</v>
      </c>
      <c r="C137" s="119" t="s">
        <v>258</v>
      </c>
      <c r="D137" s="168" t="s">
        <v>24</v>
      </c>
      <c r="E137" s="229"/>
      <c r="F137" s="229">
        <v>1.3458000000000001</v>
      </c>
      <c r="G137" s="255"/>
      <c r="H137" s="255"/>
      <c r="J137" s="230"/>
      <c r="K137" s="50"/>
      <c r="N137" s="4"/>
      <c r="P137" s="66"/>
    </row>
    <row r="138" spans="1:16" s="16" customFormat="1" ht="25.5" customHeight="1" x14ac:dyDescent="0.3">
      <c r="A138" s="28"/>
      <c r="B138" s="28"/>
      <c r="C138" s="120" t="s">
        <v>2</v>
      </c>
      <c r="D138" s="130" t="s">
        <v>11</v>
      </c>
      <c r="E138" s="191">
        <v>190.9</v>
      </c>
      <c r="F138" s="170">
        <f>E138*F137</f>
        <v>256.91322000000002</v>
      </c>
      <c r="G138" s="256"/>
      <c r="H138" s="257"/>
      <c r="I138" s="14"/>
      <c r="J138" s="230"/>
      <c r="P138" s="66"/>
    </row>
    <row r="139" spans="1:16" s="16" customFormat="1" ht="25.5" customHeight="1" x14ac:dyDescent="0.3">
      <c r="A139" s="28"/>
      <c r="B139" s="28"/>
      <c r="C139" s="120" t="s">
        <v>91</v>
      </c>
      <c r="D139" s="130" t="s">
        <v>12</v>
      </c>
      <c r="E139" s="191">
        <v>4.5599999999999996</v>
      </c>
      <c r="F139" s="170">
        <f>E139*F137</f>
        <v>6.1368479999999996</v>
      </c>
      <c r="G139" s="279"/>
      <c r="H139" s="257"/>
      <c r="J139" s="230"/>
      <c r="P139" s="66"/>
    </row>
    <row r="140" spans="1:16" s="16" customFormat="1" ht="40.5" customHeight="1" x14ac:dyDescent="0.35">
      <c r="A140" s="28"/>
      <c r="B140" s="28"/>
      <c r="C140" s="120" t="s">
        <v>565</v>
      </c>
      <c r="D140" s="130" t="s">
        <v>17</v>
      </c>
      <c r="E140" s="191">
        <v>102</v>
      </c>
      <c r="F140" s="170">
        <f>E140*F137</f>
        <v>137.27160000000001</v>
      </c>
      <c r="G140" s="279"/>
      <c r="H140" s="257"/>
      <c r="I140" s="1"/>
      <c r="J140" s="230"/>
      <c r="K140" s="50"/>
    </row>
    <row r="141" spans="1:16" s="16" customFormat="1" ht="12.75" customHeight="1" x14ac:dyDescent="0.35">
      <c r="A141" s="28"/>
      <c r="B141" s="28"/>
      <c r="C141" s="120" t="s">
        <v>89</v>
      </c>
      <c r="D141" s="130" t="s">
        <v>15</v>
      </c>
      <c r="E141" s="191">
        <v>15</v>
      </c>
      <c r="F141" s="170">
        <f>E141*F137</f>
        <v>20.187000000000001</v>
      </c>
      <c r="G141" s="279"/>
      <c r="H141" s="257"/>
      <c r="I141" s="1"/>
      <c r="J141" s="230"/>
      <c r="K141" s="50"/>
    </row>
    <row r="142" spans="1:16" s="16" customFormat="1" ht="25.5" customHeight="1" x14ac:dyDescent="0.35">
      <c r="A142" s="28"/>
      <c r="B142" s="28"/>
      <c r="C142" s="120" t="s">
        <v>92</v>
      </c>
      <c r="D142" s="130" t="s">
        <v>3</v>
      </c>
      <c r="E142" s="191">
        <v>1</v>
      </c>
      <c r="F142" s="170">
        <f>E142*F137</f>
        <v>1.3458000000000001</v>
      </c>
      <c r="G142" s="279"/>
      <c r="H142" s="257"/>
      <c r="I142" s="1"/>
      <c r="J142" s="230"/>
      <c r="K142" s="50"/>
    </row>
    <row r="143" spans="1:16" s="16" customFormat="1" ht="12.75" customHeight="1" x14ac:dyDescent="0.35">
      <c r="A143" s="28"/>
      <c r="B143" s="28"/>
      <c r="C143" s="120" t="s">
        <v>93</v>
      </c>
      <c r="D143" s="130" t="s">
        <v>15</v>
      </c>
      <c r="E143" s="191">
        <v>20</v>
      </c>
      <c r="F143" s="170">
        <f>E143*F137</f>
        <v>26.916000000000004</v>
      </c>
      <c r="G143" s="279"/>
      <c r="H143" s="257"/>
      <c r="I143" s="1"/>
      <c r="J143" s="230"/>
      <c r="K143" s="50"/>
    </row>
    <row r="144" spans="1:16" s="16" customFormat="1" ht="39.5" x14ac:dyDescent="0.35">
      <c r="A144" s="118">
        <v>31</v>
      </c>
      <c r="B144" s="118" t="s">
        <v>94</v>
      </c>
      <c r="C144" s="119" t="s">
        <v>95</v>
      </c>
      <c r="D144" s="168" t="s">
        <v>27</v>
      </c>
      <c r="E144" s="229"/>
      <c r="F144" s="229">
        <v>1.38</v>
      </c>
      <c r="G144" s="255"/>
      <c r="H144" s="255"/>
      <c r="I144" s="1"/>
      <c r="J144" s="230"/>
      <c r="K144" s="50"/>
      <c r="N144" s="4"/>
      <c r="P144" s="66"/>
    </row>
    <row r="145" spans="1:16" s="16" customFormat="1" ht="25.5" customHeight="1" x14ac:dyDescent="0.35">
      <c r="A145" s="28"/>
      <c r="B145" s="28"/>
      <c r="C145" s="120" t="s">
        <v>2</v>
      </c>
      <c r="D145" s="130" t="s">
        <v>11</v>
      </c>
      <c r="E145" s="191">
        <v>58.2</v>
      </c>
      <c r="F145" s="170">
        <f>E145*F144</f>
        <v>80.316000000000003</v>
      </c>
      <c r="G145" s="256"/>
      <c r="H145" s="257"/>
      <c r="I145" s="1"/>
      <c r="J145" s="230"/>
      <c r="P145" s="66"/>
    </row>
    <row r="146" spans="1:16" s="16" customFormat="1" ht="25.5" customHeight="1" x14ac:dyDescent="0.35">
      <c r="A146" s="28"/>
      <c r="B146" s="28"/>
      <c r="C146" s="120" t="s">
        <v>91</v>
      </c>
      <c r="D146" s="130" t="s">
        <v>12</v>
      </c>
      <c r="E146" s="191">
        <v>4.22</v>
      </c>
      <c r="F146" s="170">
        <f>E146*F144</f>
        <v>5.823599999999999</v>
      </c>
      <c r="G146" s="279"/>
      <c r="H146" s="257"/>
      <c r="I146" s="1"/>
      <c r="J146" s="230"/>
      <c r="P146" s="66"/>
    </row>
    <row r="147" spans="1:16" s="16" customFormat="1" ht="25.5" customHeight="1" x14ac:dyDescent="0.35">
      <c r="A147" s="28"/>
      <c r="B147" s="28"/>
      <c r="C147" s="120" t="s">
        <v>565</v>
      </c>
      <c r="D147" s="130" t="s">
        <v>17</v>
      </c>
      <c r="E147" s="191">
        <v>10</v>
      </c>
      <c r="F147" s="170">
        <f>E147*F144</f>
        <v>13.799999999999999</v>
      </c>
      <c r="G147" s="279"/>
      <c r="H147" s="257"/>
      <c r="I147" s="1"/>
      <c r="J147" s="230"/>
      <c r="K147" s="50"/>
    </row>
    <row r="148" spans="1:16" s="16" customFormat="1" ht="12.75" customHeight="1" x14ac:dyDescent="0.35">
      <c r="A148" s="28"/>
      <c r="B148" s="28"/>
      <c r="C148" s="120" t="s">
        <v>89</v>
      </c>
      <c r="D148" s="130" t="s">
        <v>15</v>
      </c>
      <c r="E148" s="191">
        <v>1.5</v>
      </c>
      <c r="F148" s="170">
        <f>E148*F144</f>
        <v>2.0699999999999998</v>
      </c>
      <c r="G148" s="279"/>
      <c r="H148" s="257"/>
      <c r="I148" s="1"/>
      <c r="J148" s="230"/>
      <c r="K148" s="50"/>
    </row>
    <row r="149" spans="1:16" s="16" customFormat="1" ht="25.5" customHeight="1" x14ac:dyDescent="0.35">
      <c r="A149" s="28"/>
      <c r="B149" s="28"/>
      <c r="C149" s="120" t="s">
        <v>92</v>
      </c>
      <c r="D149" s="130" t="s">
        <v>3</v>
      </c>
      <c r="E149" s="191">
        <v>3.7499999999999999E-2</v>
      </c>
      <c r="F149" s="170">
        <f>E149*F144</f>
        <v>5.1749999999999997E-2</v>
      </c>
      <c r="G149" s="279"/>
      <c r="H149" s="257"/>
      <c r="I149" s="1"/>
      <c r="J149" s="230"/>
      <c r="K149" s="50"/>
    </row>
    <row r="150" spans="1:16" s="16" customFormat="1" ht="12.75" customHeight="1" x14ac:dyDescent="0.35">
      <c r="A150" s="28"/>
      <c r="B150" s="28"/>
      <c r="C150" s="120" t="s">
        <v>567</v>
      </c>
      <c r="D150" s="130" t="s">
        <v>15</v>
      </c>
      <c r="E150" s="191">
        <v>2</v>
      </c>
      <c r="F150" s="170">
        <f>E150*F144</f>
        <v>2.76</v>
      </c>
      <c r="G150" s="279"/>
      <c r="H150" s="257"/>
      <c r="I150" s="1"/>
      <c r="J150" s="230"/>
      <c r="K150" s="50"/>
    </row>
    <row r="151" spans="1:16" s="16" customFormat="1" ht="12.75" customHeight="1" x14ac:dyDescent="0.35">
      <c r="A151" s="28"/>
      <c r="B151" s="28"/>
      <c r="C151" s="120" t="s">
        <v>96</v>
      </c>
      <c r="D151" s="130" t="s">
        <v>18</v>
      </c>
      <c r="E151" s="191"/>
      <c r="F151" s="170">
        <v>140</v>
      </c>
      <c r="G151" s="279"/>
      <c r="H151" s="256"/>
      <c r="I151" s="1"/>
      <c r="J151" s="230"/>
      <c r="K151" s="50"/>
    </row>
    <row r="152" spans="1:16" s="16" customFormat="1" ht="39.5" x14ac:dyDescent="0.35">
      <c r="A152" s="73">
        <v>32</v>
      </c>
      <c r="B152" s="73" t="s">
        <v>259</v>
      </c>
      <c r="C152" s="74" t="s">
        <v>260</v>
      </c>
      <c r="D152" s="176" t="s">
        <v>27</v>
      </c>
      <c r="E152" s="231"/>
      <c r="F152" s="229">
        <v>0.24</v>
      </c>
      <c r="G152" s="264"/>
      <c r="H152" s="264"/>
      <c r="I152" s="1"/>
      <c r="J152" s="230"/>
      <c r="K152" s="50"/>
      <c r="N152" s="4"/>
      <c r="P152" s="66"/>
    </row>
    <row r="153" spans="1:16" s="16" customFormat="1" ht="25.5" customHeight="1" x14ac:dyDescent="0.35">
      <c r="A153" s="30"/>
      <c r="B153" s="30"/>
      <c r="C153" s="76" t="s">
        <v>2</v>
      </c>
      <c r="D153" s="87" t="s">
        <v>11</v>
      </c>
      <c r="E153" s="184">
        <v>18.89</v>
      </c>
      <c r="F153" s="170">
        <f>E153*F152</f>
        <v>4.5335999999999999</v>
      </c>
      <c r="G153" s="256"/>
      <c r="H153" s="257"/>
      <c r="I153" s="1"/>
      <c r="J153" s="230"/>
      <c r="P153" s="66"/>
    </row>
    <row r="154" spans="1:16" s="16" customFormat="1" ht="12.75" customHeight="1" x14ac:dyDescent="0.35">
      <c r="A154" s="30"/>
      <c r="B154" s="30"/>
      <c r="C154" s="76" t="s">
        <v>14</v>
      </c>
      <c r="D154" s="87" t="s">
        <v>12</v>
      </c>
      <c r="E154" s="184">
        <v>1.5</v>
      </c>
      <c r="F154" s="170">
        <f>E154*F152</f>
        <v>0.36</v>
      </c>
      <c r="G154" s="275"/>
      <c r="H154" s="257"/>
      <c r="I154" s="1"/>
      <c r="J154" s="230"/>
      <c r="P154" s="66"/>
    </row>
    <row r="155" spans="1:16" s="16" customFormat="1" ht="12.75" customHeight="1" x14ac:dyDescent="0.35">
      <c r="A155" s="30"/>
      <c r="B155" s="30"/>
      <c r="C155" s="76" t="s">
        <v>81</v>
      </c>
      <c r="D155" s="87" t="s">
        <v>12</v>
      </c>
      <c r="E155" s="184">
        <v>4.5999999999999996</v>
      </c>
      <c r="F155" s="170">
        <f>E155*F152</f>
        <v>1.1039999999999999</v>
      </c>
      <c r="G155" s="275"/>
      <c r="H155" s="257"/>
      <c r="I155" s="1"/>
      <c r="J155" s="230"/>
      <c r="P155" s="66"/>
    </row>
    <row r="156" spans="1:16" s="16" customFormat="1" x14ac:dyDescent="0.35">
      <c r="A156" s="30"/>
      <c r="B156" s="30"/>
      <c r="C156" s="76" t="s">
        <v>261</v>
      </c>
      <c r="D156" s="87" t="s">
        <v>12</v>
      </c>
      <c r="E156" s="184">
        <v>3.1</v>
      </c>
      <c r="F156" s="170">
        <f>E156*F152</f>
        <v>0.74399999999999999</v>
      </c>
      <c r="G156" s="275"/>
      <c r="H156" s="257"/>
      <c r="I156" s="1"/>
      <c r="J156" s="230"/>
      <c r="P156" s="66"/>
    </row>
    <row r="157" spans="1:16" s="16" customFormat="1" ht="26.5" x14ac:dyDescent="0.35">
      <c r="A157" s="30"/>
      <c r="B157" s="30"/>
      <c r="C157" s="76" t="s">
        <v>262</v>
      </c>
      <c r="D157" s="87" t="s">
        <v>88</v>
      </c>
      <c r="E157" s="184">
        <v>105</v>
      </c>
      <c r="F157" s="170">
        <f>E157*F152</f>
        <v>25.2</v>
      </c>
      <c r="G157" s="275"/>
      <c r="H157" s="257"/>
      <c r="I157" s="1"/>
      <c r="J157" s="230"/>
      <c r="K157" s="50"/>
    </row>
    <row r="158" spans="1:16" s="16" customFormat="1" ht="25.5" customHeight="1" x14ac:dyDescent="0.35">
      <c r="A158" s="30"/>
      <c r="B158" s="30"/>
      <c r="C158" s="76" t="s">
        <v>85</v>
      </c>
      <c r="D158" s="87" t="s">
        <v>13</v>
      </c>
      <c r="E158" s="184">
        <v>400</v>
      </c>
      <c r="F158" s="170">
        <f>E158*F152</f>
        <v>96</v>
      </c>
      <c r="G158" s="275"/>
      <c r="H158" s="257"/>
      <c r="I158" s="1"/>
      <c r="J158" s="230"/>
      <c r="K158" s="50"/>
    </row>
    <row r="159" spans="1:16" x14ac:dyDescent="0.35">
      <c r="A159" s="117"/>
      <c r="B159" s="117"/>
      <c r="C159" s="33" t="s">
        <v>263</v>
      </c>
      <c r="D159" s="193"/>
      <c r="E159" s="193"/>
      <c r="F159" s="229"/>
      <c r="G159" s="280"/>
      <c r="H159" s="280"/>
      <c r="J159" s="230"/>
      <c r="K159" s="50"/>
      <c r="N159" s="4"/>
      <c r="P159" s="12"/>
    </row>
    <row r="160" spans="1:16" s="4" customFormat="1" ht="39.5" x14ac:dyDescent="0.35">
      <c r="A160" s="118">
        <v>1</v>
      </c>
      <c r="B160" s="118" t="s">
        <v>217</v>
      </c>
      <c r="C160" s="119" t="s">
        <v>218</v>
      </c>
      <c r="D160" s="168" t="s">
        <v>24</v>
      </c>
      <c r="E160" s="229"/>
      <c r="F160" s="229">
        <v>4.3136000000000001</v>
      </c>
      <c r="G160" s="255"/>
      <c r="H160" s="255"/>
      <c r="I160" s="1"/>
      <c r="J160" s="230"/>
      <c r="K160" s="50"/>
    </row>
    <row r="161" spans="1:256" s="4" customFormat="1" x14ac:dyDescent="0.35">
      <c r="A161" s="28"/>
      <c r="B161" s="28"/>
      <c r="C161" s="18" t="s">
        <v>2</v>
      </c>
      <c r="D161" s="130" t="s">
        <v>11</v>
      </c>
      <c r="E161" s="169">
        <f>73.7712/1.2</f>
        <v>61.475999999999999</v>
      </c>
      <c r="F161" s="170">
        <f>E161*F160</f>
        <v>265.18287359999999</v>
      </c>
      <c r="G161" s="256"/>
      <c r="H161" s="257"/>
      <c r="I161" s="1"/>
      <c r="J161" s="230"/>
      <c r="M161" s="23"/>
    </row>
    <row r="162" spans="1:256" s="4" customFormat="1" ht="12.75" customHeight="1" x14ac:dyDescent="0.35">
      <c r="A162" s="28"/>
      <c r="B162" s="28"/>
      <c r="C162" s="120" t="s">
        <v>14</v>
      </c>
      <c r="D162" s="130" t="s">
        <v>12</v>
      </c>
      <c r="E162" s="170">
        <v>3.21</v>
      </c>
      <c r="F162" s="170">
        <f>E162*F160</f>
        <v>13.846655999999999</v>
      </c>
      <c r="G162" s="258"/>
      <c r="H162" s="257"/>
      <c r="I162" s="1"/>
      <c r="J162" s="230"/>
    </row>
    <row r="163" spans="1:256" s="46" customFormat="1" x14ac:dyDescent="0.35">
      <c r="A163" s="31" t="s">
        <v>221</v>
      </c>
      <c r="B163" s="33" t="s">
        <v>219</v>
      </c>
      <c r="C163" s="38" t="s">
        <v>220</v>
      </c>
      <c r="D163" s="171" t="s">
        <v>40</v>
      </c>
      <c r="E163" s="231"/>
      <c r="F163" s="229">
        <v>1.044</v>
      </c>
      <c r="G163" s="259"/>
      <c r="H163" s="260"/>
      <c r="I163" s="1"/>
      <c r="J163" s="230"/>
      <c r="K163" s="50"/>
      <c r="N163" s="4"/>
    </row>
    <row r="164" spans="1:256" s="47" customFormat="1" ht="25.5" customHeight="1" x14ac:dyDescent="0.35">
      <c r="A164" s="39"/>
      <c r="B164" s="121"/>
      <c r="C164" s="18" t="s">
        <v>70</v>
      </c>
      <c r="D164" s="130" t="s">
        <v>11</v>
      </c>
      <c r="E164" s="169">
        <f>6.024</f>
        <v>6.024</v>
      </c>
      <c r="F164" s="170">
        <f>E164*F163</f>
        <v>6.2890560000000004</v>
      </c>
      <c r="G164" s="256"/>
      <c r="H164" s="257"/>
      <c r="I164" s="1"/>
      <c r="J164" s="230"/>
      <c r="M164" s="23"/>
    </row>
    <row r="165" spans="1:256" s="48" customFormat="1" ht="26.5" x14ac:dyDescent="0.35">
      <c r="A165" s="19">
        <v>3</v>
      </c>
      <c r="B165" s="118" t="s">
        <v>222</v>
      </c>
      <c r="C165" s="119" t="s">
        <v>528</v>
      </c>
      <c r="D165" s="143" t="s">
        <v>24</v>
      </c>
      <c r="E165" s="232"/>
      <c r="F165" s="229">
        <v>0.93959999999999999</v>
      </c>
      <c r="G165" s="261"/>
      <c r="H165" s="261"/>
      <c r="I165" s="1"/>
      <c r="J165" s="230"/>
      <c r="K165" s="50"/>
      <c r="L165" s="7"/>
      <c r="M165" s="7"/>
      <c r="N165" s="4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  <c r="AD165" s="7"/>
      <c r="AE165" s="7"/>
      <c r="AF165" s="7"/>
      <c r="AG165" s="7"/>
      <c r="AH165" s="7"/>
      <c r="AI165" s="7"/>
      <c r="AJ165" s="7"/>
      <c r="AK165" s="7"/>
      <c r="AL165" s="7"/>
      <c r="AM165" s="7"/>
      <c r="AN165" s="7"/>
      <c r="AO165" s="7"/>
      <c r="AP165" s="7"/>
      <c r="AQ165" s="7"/>
      <c r="AR165" s="7"/>
      <c r="AS165" s="7"/>
      <c r="AT165" s="7"/>
      <c r="AU165" s="7"/>
      <c r="AV165" s="7"/>
      <c r="AW165" s="7"/>
      <c r="AX165" s="7"/>
      <c r="AY165" s="7"/>
      <c r="AZ165" s="7"/>
      <c r="BA165" s="7"/>
      <c r="BB165" s="7"/>
      <c r="BC165" s="7"/>
      <c r="BD165" s="7"/>
      <c r="BE165" s="7"/>
      <c r="BF165" s="7"/>
      <c r="BG165" s="7"/>
      <c r="BH165" s="7"/>
      <c r="BI165" s="7"/>
      <c r="BJ165" s="7"/>
      <c r="BK165" s="7"/>
      <c r="BL165" s="7"/>
      <c r="BM165" s="7"/>
      <c r="BN165" s="7"/>
      <c r="BO165" s="7"/>
      <c r="BP165" s="7"/>
      <c r="BQ165" s="7"/>
      <c r="BR165" s="7"/>
      <c r="BS165" s="7"/>
      <c r="BT165" s="7"/>
      <c r="BU165" s="7"/>
      <c r="BV165" s="7"/>
      <c r="BW165" s="7"/>
      <c r="BX165" s="7"/>
      <c r="BY165" s="7"/>
      <c r="BZ165" s="7"/>
      <c r="CA165" s="7"/>
      <c r="CB165" s="7"/>
      <c r="CC165" s="7"/>
      <c r="CD165" s="7"/>
      <c r="CE165" s="7"/>
      <c r="CF165" s="7"/>
      <c r="CG165" s="7"/>
      <c r="CH165" s="7"/>
      <c r="CI165" s="7"/>
      <c r="CJ165" s="7"/>
      <c r="CK165" s="7"/>
      <c r="CL165" s="7"/>
      <c r="CM165" s="7"/>
      <c r="CN165" s="7"/>
      <c r="CO165" s="7"/>
      <c r="CP165" s="7"/>
      <c r="CQ165" s="7"/>
      <c r="CR165" s="7"/>
      <c r="CS165" s="7"/>
      <c r="CT165" s="7"/>
      <c r="CU165" s="7"/>
      <c r="CV165" s="7"/>
      <c r="CW165" s="7"/>
      <c r="CX165" s="7"/>
      <c r="CY165" s="7"/>
      <c r="CZ165" s="7"/>
      <c r="DA165" s="7"/>
      <c r="DB165" s="7"/>
      <c r="DC165" s="7"/>
      <c r="DD165" s="7"/>
      <c r="DE165" s="7"/>
      <c r="DF165" s="7"/>
      <c r="DG165" s="7"/>
      <c r="DH165" s="7"/>
      <c r="DI165" s="7"/>
      <c r="DJ165" s="7"/>
      <c r="DK165" s="7"/>
      <c r="DL165" s="7"/>
      <c r="DM165" s="7"/>
      <c r="DN165" s="7"/>
      <c r="DO165" s="7"/>
      <c r="DP165" s="7"/>
      <c r="DQ165" s="7"/>
      <c r="DR165" s="7"/>
      <c r="DS165" s="7"/>
      <c r="DT165" s="7"/>
      <c r="DU165" s="7"/>
      <c r="DV165" s="7"/>
      <c r="DW165" s="7"/>
      <c r="DX165" s="7"/>
      <c r="DY165" s="7"/>
      <c r="DZ165" s="7"/>
      <c r="EA165" s="7"/>
      <c r="EB165" s="7"/>
      <c r="EC165" s="7"/>
      <c r="ED165" s="7"/>
      <c r="EE165" s="7"/>
      <c r="EF165" s="7"/>
      <c r="EG165" s="7"/>
      <c r="EH165" s="7"/>
      <c r="EI165" s="7"/>
      <c r="EJ165" s="7"/>
      <c r="EK165" s="7"/>
      <c r="EL165" s="7"/>
      <c r="EM165" s="7"/>
      <c r="EN165" s="7"/>
      <c r="EO165" s="7"/>
      <c r="EP165" s="7"/>
      <c r="EQ165" s="7"/>
      <c r="ER165" s="7"/>
      <c r="ES165" s="7"/>
      <c r="ET165" s="7"/>
      <c r="EU165" s="7"/>
      <c r="EV165" s="7"/>
      <c r="EW165" s="7"/>
      <c r="EX165" s="7"/>
      <c r="EY165" s="7"/>
      <c r="EZ165" s="7"/>
      <c r="FA165" s="7"/>
      <c r="FB165" s="7"/>
      <c r="FC165" s="7"/>
      <c r="FD165" s="7"/>
      <c r="FE165" s="7"/>
      <c r="FF165" s="7"/>
      <c r="FG165" s="7"/>
      <c r="FH165" s="7"/>
      <c r="FI165" s="7"/>
      <c r="FJ165" s="7"/>
      <c r="FK165" s="7"/>
      <c r="FL165" s="7"/>
      <c r="FM165" s="7"/>
      <c r="FN165" s="7"/>
      <c r="FO165" s="7"/>
      <c r="FP165" s="7"/>
      <c r="FQ165" s="7"/>
      <c r="FR165" s="7"/>
      <c r="FS165" s="7"/>
      <c r="FT165" s="7"/>
      <c r="FU165" s="7"/>
      <c r="FV165" s="7"/>
      <c r="FW165" s="7"/>
      <c r="FX165" s="7"/>
      <c r="FY165" s="7"/>
      <c r="FZ165" s="7"/>
      <c r="GA165" s="7"/>
      <c r="GB165" s="7"/>
      <c r="GC165" s="7"/>
      <c r="GD165" s="7"/>
      <c r="GE165" s="7"/>
      <c r="GF165" s="7"/>
      <c r="GG165" s="7"/>
      <c r="GH165" s="7"/>
      <c r="GI165" s="7"/>
      <c r="GJ165" s="7"/>
      <c r="GK165" s="7"/>
      <c r="GL165" s="7"/>
      <c r="GM165" s="7"/>
      <c r="GN165" s="7"/>
      <c r="GO165" s="7"/>
      <c r="GP165" s="7"/>
      <c r="GQ165" s="7"/>
      <c r="GR165" s="7"/>
      <c r="GS165" s="7"/>
      <c r="GT165" s="7"/>
      <c r="GU165" s="7"/>
      <c r="GV165" s="7"/>
      <c r="GW165" s="7"/>
      <c r="GX165" s="7"/>
      <c r="GY165" s="7"/>
      <c r="GZ165" s="7"/>
      <c r="HA165" s="7"/>
      <c r="HB165" s="7"/>
      <c r="HC165" s="7"/>
      <c r="HD165" s="7"/>
      <c r="HE165" s="7"/>
      <c r="HF165" s="7"/>
      <c r="HG165" s="7"/>
      <c r="HH165" s="7"/>
      <c r="HI165" s="7"/>
      <c r="HJ165" s="7"/>
      <c r="HK165" s="7"/>
      <c r="HL165" s="7"/>
      <c r="HM165" s="7"/>
      <c r="HN165" s="7"/>
      <c r="HO165" s="7"/>
      <c r="HP165" s="7"/>
      <c r="HQ165" s="7"/>
      <c r="HR165" s="7"/>
      <c r="HS165" s="7"/>
      <c r="HT165" s="7"/>
      <c r="HU165" s="7"/>
      <c r="HV165" s="7"/>
      <c r="HW165" s="7"/>
      <c r="HX165" s="7"/>
      <c r="HY165" s="7"/>
      <c r="HZ165" s="7"/>
      <c r="IA165" s="7"/>
      <c r="IB165" s="7"/>
      <c r="IC165" s="7"/>
      <c r="ID165" s="7"/>
      <c r="IE165" s="7"/>
      <c r="IF165" s="7"/>
      <c r="IG165" s="7"/>
      <c r="IH165" s="7"/>
      <c r="II165" s="7"/>
      <c r="IJ165" s="7"/>
      <c r="IK165" s="7"/>
      <c r="IL165" s="7"/>
      <c r="IM165" s="7"/>
      <c r="IN165" s="7"/>
      <c r="IO165" s="7"/>
      <c r="IP165" s="7"/>
      <c r="IQ165" s="7"/>
      <c r="IR165" s="7"/>
      <c r="IS165" s="7"/>
      <c r="IT165" s="7"/>
      <c r="IU165" s="7"/>
      <c r="IV165" s="7"/>
    </row>
    <row r="166" spans="1:256" s="48" customFormat="1" x14ac:dyDescent="0.35">
      <c r="A166" s="21"/>
      <c r="B166" s="21" t="s">
        <v>21</v>
      </c>
      <c r="C166" s="22" t="s">
        <v>2</v>
      </c>
      <c r="D166" s="130" t="s">
        <v>11</v>
      </c>
      <c r="E166" s="172">
        <v>28.07</v>
      </c>
      <c r="F166" s="170">
        <f>E166*F165</f>
        <v>26.374572000000001</v>
      </c>
      <c r="G166" s="256"/>
      <c r="H166" s="257"/>
      <c r="I166" s="1"/>
      <c r="J166" s="230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7"/>
      <c r="AD166" s="7"/>
      <c r="AE166" s="7"/>
      <c r="AF166" s="7"/>
      <c r="AG166" s="7"/>
      <c r="AH166" s="7"/>
      <c r="AI166" s="7"/>
      <c r="AJ166" s="7"/>
      <c r="AK166" s="7"/>
      <c r="AL166" s="7"/>
      <c r="AM166" s="7"/>
      <c r="AN166" s="7"/>
      <c r="AO166" s="7"/>
      <c r="AP166" s="7"/>
      <c r="AQ166" s="7"/>
      <c r="AR166" s="7"/>
      <c r="AS166" s="7"/>
      <c r="AT166" s="7"/>
      <c r="AU166" s="7"/>
      <c r="AV166" s="7"/>
      <c r="AW166" s="7"/>
      <c r="AX166" s="7"/>
      <c r="AY166" s="7"/>
      <c r="AZ166" s="7"/>
      <c r="BA166" s="7"/>
      <c r="BB166" s="7"/>
      <c r="BC166" s="7"/>
      <c r="BD166" s="7"/>
      <c r="BE166" s="7"/>
      <c r="BF166" s="7"/>
      <c r="BG166" s="7"/>
      <c r="BH166" s="7"/>
      <c r="BI166" s="7"/>
      <c r="BJ166" s="7"/>
      <c r="BK166" s="7"/>
      <c r="BL166" s="7"/>
      <c r="BM166" s="7"/>
      <c r="BN166" s="7"/>
      <c r="BO166" s="7"/>
      <c r="BP166" s="7"/>
      <c r="BQ166" s="7"/>
      <c r="BR166" s="7"/>
      <c r="BS166" s="7"/>
      <c r="BT166" s="7"/>
      <c r="BU166" s="7"/>
      <c r="BV166" s="7"/>
      <c r="BW166" s="7"/>
      <c r="BX166" s="7"/>
      <c r="BY166" s="7"/>
      <c r="BZ166" s="7"/>
      <c r="CA166" s="7"/>
      <c r="CB166" s="7"/>
      <c r="CC166" s="7"/>
      <c r="CD166" s="7"/>
      <c r="CE166" s="7"/>
      <c r="CF166" s="7"/>
      <c r="CG166" s="7"/>
      <c r="CH166" s="7"/>
      <c r="CI166" s="7"/>
      <c r="CJ166" s="7"/>
      <c r="CK166" s="7"/>
      <c r="CL166" s="7"/>
      <c r="CM166" s="7"/>
      <c r="CN166" s="7"/>
      <c r="CO166" s="7"/>
      <c r="CP166" s="7"/>
      <c r="CQ166" s="7"/>
      <c r="CR166" s="7"/>
      <c r="CS166" s="7"/>
      <c r="CT166" s="7"/>
      <c r="CU166" s="7"/>
      <c r="CV166" s="7"/>
      <c r="CW166" s="7"/>
      <c r="CX166" s="7"/>
      <c r="CY166" s="7"/>
      <c r="CZ166" s="7"/>
      <c r="DA166" s="7"/>
      <c r="DB166" s="7"/>
      <c r="DC166" s="7"/>
      <c r="DD166" s="7"/>
      <c r="DE166" s="7"/>
      <c r="DF166" s="7"/>
      <c r="DG166" s="7"/>
      <c r="DH166" s="7"/>
      <c r="DI166" s="7"/>
      <c r="DJ166" s="7"/>
      <c r="DK166" s="7"/>
      <c r="DL166" s="7"/>
      <c r="DM166" s="7"/>
      <c r="DN166" s="7"/>
      <c r="DO166" s="7"/>
      <c r="DP166" s="7"/>
      <c r="DQ166" s="7"/>
      <c r="DR166" s="7"/>
      <c r="DS166" s="7"/>
      <c r="DT166" s="7"/>
      <c r="DU166" s="7"/>
      <c r="DV166" s="7"/>
      <c r="DW166" s="7"/>
      <c r="DX166" s="7"/>
      <c r="DY166" s="7"/>
      <c r="DZ166" s="7"/>
      <c r="EA166" s="7"/>
      <c r="EB166" s="7"/>
      <c r="EC166" s="7"/>
      <c r="ED166" s="7"/>
      <c r="EE166" s="7"/>
      <c r="EF166" s="7"/>
      <c r="EG166" s="7"/>
      <c r="EH166" s="7"/>
      <c r="EI166" s="7"/>
      <c r="EJ166" s="7"/>
      <c r="EK166" s="7"/>
      <c r="EL166" s="7"/>
      <c r="EM166" s="7"/>
      <c r="EN166" s="7"/>
      <c r="EO166" s="7"/>
      <c r="EP166" s="7"/>
      <c r="EQ166" s="7"/>
      <c r="ER166" s="7"/>
      <c r="ES166" s="7"/>
      <c r="ET166" s="7"/>
      <c r="EU166" s="7"/>
      <c r="EV166" s="7"/>
      <c r="EW166" s="7"/>
      <c r="EX166" s="7"/>
      <c r="EY166" s="7"/>
      <c r="EZ166" s="7"/>
      <c r="FA166" s="7"/>
      <c r="FB166" s="7"/>
      <c r="FC166" s="7"/>
      <c r="FD166" s="7"/>
      <c r="FE166" s="7"/>
      <c r="FF166" s="7"/>
      <c r="FG166" s="7"/>
      <c r="FH166" s="7"/>
      <c r="FI166" s="7"/>
      <c r="FJ166" s="7"/>
      <c r="FK166" s="7"/>
      <c r="FL166" s="7"/>
      <c r="FM166" s="7"/>
      <c r="FN166" s="7"/>
      <c r="FO166" s="7"/>
      <c r="FP166" s="7"/>
      <c r="FQ166" s="7"/>
      <c r="FR166" s="7"/>
      <c r="FS166" s="7"/>
      <c r="FT166" s="7"/>
      <c r="FU166" s="7"/>
      <c r="FV166" s="7"/>
      <c r="FW166" s="7"/>
      <c r="FX166" s="7"/>
      <c r="FY166" s="7"/>
      <c r="FZ166" s="7"/>
      <c r="GA166" s="7"/>
      <c r="GB166" s="7"/>
      <c r="GC166" s="7"/>
      <c r="GD166" s="7"/>
      <c r="GE166" s="7"/>
      <c r="GF166" s="7"/>
      <c r="GG166" s="7"/>
      <c r="GH166" s="7"/>
      <c r="GI166" s="7"/>
      <c r="GJ166" s="7"/>
      <c r="GK166" s="7"/>
      <c r="GL166" s="7"/>
      <c r="GM166" s="7"/>
      <c r="GN166" s="7"/>
      <c r="GO166" s="7"/>
      <c r="GP166" s="7"/>
      <c r="GQ166" s="7"/>
      <c r="GR166" s="7"/>
      <c r="GS166" s="7"/>
      <c r="GT166" s="7"/>
      <c r="GU166" s="7"/>
      <c r="GV166" s="7"/>
      <c r="GW166" s="7"/>
      <c r="GX166" s="7"/>
      <c r="GY166" s="7"/>
      <c r="GZ166" s="7"/>
      <c r="HA166" s="7"/>
      <c r="HB166" s="7"/>
      <c r="HC166" s="7"/>
      <c r="HD166" s="7"/>
      <c r="HE166" s="7"/>
      <c r="HF166" s="7"/>
      <c r="HG166" s="7"/>
      <c r="HH166" s="7"/>
      <c r="HI166" s="7"/>
      <c r="HJ166" s="7"/>
      <c r="HK166" s="7"/>
      <c r="HL166" s="7"/>
      <c r="HM166" s="7"/>
      <c r="HN166" s="7"/>
      <c r="HO166" s="7"/>
      <c r="HP166" s="7"/>
      <c r="HQ166" s="7"/>
      <c r="HR166" s="7"/>
      <c r="HS166" s="7"/>
      <c r="HT166" s="7"/>
      <c r="HU166" s="7"/>
      <c r="HV166" s="7"/>
      <c r="HW166" s="7"/>
      <c r="HX166" s="7"/>
      <c r="HY166" s="7"/>
      <c r="HZ166" s="7"/>
      <c r="IA166" s="7"/>
      <c r="IB166" s="7"/>
      <c r="IC166" s="7"/>
      <c r="ID166" s="7"/>
      <c r="IE166" s="7"/>
      <c r="IF166" s="7"/>
      <c r="IG166" s="7"/>
      <c r="IH166" s="7"/>
      <c r="II166" s="7"/>
      <c r="IJ166" s="7"/>
      <c r="IK166" s="7"/>
      <c r="IL166" s="7"/>
      <c r="IM166" s="7"/>
      <c r="IN166" s="7"/>
      <c r="IO166" s="7"/>
      <c r="IP166" s="7"/>
      <c r="IQ166" s="7"/>
      <c r="IR166" s="7"/>
      <c r="IS166" s="7"/>
      <c r="IT166" s="7"/>
      <c r="IU166" s="7"/>
      <c r="IV166" s="7"/>
    </row>
    <row r="167" spans="1:256" s="49" customFormat="1" ht="26.5" x14ac:dyDescent="0.35">
      <c r="A167" s="37">
        <v>4</v>
      </c>
      <c r="B167" s="31" t="s">
        <v>224</v>
      </c>
      <c r="C167" s="38" t="s">
        <v>225</v>
      </c>
      <c r="D167" s="171" t="s">
        <v>16</v>
      </c>
      <c r="E167" s="233"/>
      <c r="F167" s="229">
        <v>4.3136000000000001</v>
      </c>
      <c r="G167" s="262"/>
      <c r="H167" s="263"/>
      <c r="I167" s="1"/>
      <c r="J167" s="230"/>
      <c r="K167" s="50"/>
      <c r="N167" s="4"/>
    </row>
    <row r="168" spans="1:256" s="49" customFormat="1" x14ac:dyDescent="0.35">
      <c r="A168" s="37"/>
      <c r="B168" s="39"/>
      <c r="C168" s="18" t="s">
        <v>2</v>
      </c>
      <c r="D168" s="173" t="s">
        <v>11</v>
      </c>
      <c r="E168" s="169">
        <f>122.952/1.2</f>
        <v>102.46000000000001</v>
      </c>
      <c r="F168" s="170">
        <f>E168*F167</f>
        <v>441.97145600000005</v>
      </c>
      <c r="G168" s="256"/>
      <c r="H168" s="257"/>
      <c r="I168" s="1"/>
      <c r="J168" s="230"/>
      <c r="M168" s="23"/>
    </row>
    <row r="169" spans="1:256" s="49" customFormat="1" ht="12.75" customHeight="1" x14ac:dyDescent="0.35">
      <c r="A169" s="37"/>
      <c r="B169" s="39"/>
      <c r="C169" s="34" t="s">
        <v>226</v>
      </c>
      <c r="D169" s="173" t="s">
        <v>12</v>
      </c>
      <c r="E169" s="175">
        <v>5.35</v>
      </c>
      <c r="F169" s="170">
        <f>E169*F167</f>
        <v>23.077759999999998</v>
      </c>
      <c r="G169" s="256"/>
      <c r="H169" s="257"/>
      <c r="I169" s="1"/>
      <c r="J169" s="230"/>
    </row>
    <row r="170" spans="1:256" s="49" customFormat="1" x14ac:dyDescent="0.35">
      <c r="A170" s="37"/>
      <c r="B170" s="39"/>
      <c r="C170" s="34" t="s">
        <v>227</v>
      </c>
      <c r="D170" s="173" t="s">
        <v>17</v>
      </c>
      <c r="E170" s="175"/>
      <c r="F170" s="170">
        <v>129.41</v>
      </c>
      <c r="G170" s="256"/>
      <c r="H170" s="257"/>
      <c r="I170" s="1"/>
      <c r="J170" s="230"/>
      <c r="K170" s="50"/>
    </row>
    <row r="171" spans="1:256" s="49" customFormat="1" ht="12.75" customHeight="1" x14ac:dyDescent="0.35">
      <c r="A171" s="37"/>
      <c r="B171" s="39"/>
      <c r="C171" s="34" t="s">
        <v>228</v>
      </c>
      <c r="D171" s="173" t="s">
        <v>15</v>
      </c>
      <c r="E171" s="175">
        <v>2.5</v>
      </c>
      <c r="F171" s="170">
        <f>E171*F167</f>
        <v>10.784000000000001</v>
      </c>
      <c r="G171" s="256"/>
      <c r="H171" s="257"/>
      <c r="I171" s="1"/>
      <c r="J171" s="230"/>
      <c r="K171" s="50"/>
    </row>
    <row r="172" spans="1:256" s="40" customFormat="1" ht="39.5" x14ac:dyDescent="0.35">
      <c r="A172" s="73">
        <v>5</v>
      </c>
      <c r="B172" s="73" t="s">
        <v>128</v>
      </c>
      <c r="C172" s="74" t="s">
        <v>129</v>
      </c>
      <c r="D172" s="176" t="s">
        <v>24</v>
      </c>
      <c r="E172" s="231"/>
      <c r="F172" s="229">
        <v>3.0194999999999999</v>
      </c>
      <c r="G172" s="264"/>
      <c r="H172" s="264"/>
      <c r="I172" s="1"/>
      <c r="J172" s="230"/>
      <c r="K172" s="50"/>
      <c r="N172" s="4"/>
    </row>
    <row r="173" spans="1:256" s="40" customFormat="1" x14ac:dyDescent="0.35">
      <c r="A173" s="30"/>
      <c r="B173" s="30"/>
      <c r="C173" s="18" t="s">
        <v>70</v>
      </c>
      <c r="D173" s="87" t="s">
        <v>11</v>
      </c>
      <c r="E173" s="169">
        <f>64.68/1.2</f>
        <v>53.900000000000006</v>
      </c>
      <c r="F173" s="170">
        <f>E173*F172</f>
        <v>162.75105000000002</v>
      </c>
      <c r="G173" s="256"/>
      <c r="H173" s="257"/>
      <c r="I173" s="1"/>
      <c r="J173" s="230"/>
      <c r="M173" s="23"/>
    </row>
    <row r="174" spans="1:256" s="40" customFormat="1" ht="12.75" customHeight="1" x14ac:dyDescent="0.35">
      <c r="A174" s="30"/>
      <c r="B174" s="30"/>
      <c r="C174" s="76" t="s">
        <v>563</v>
      </c>
      <c r="D174" s="87" t="s">
        <v>3</v>
      </c>
      <c r="E174" s="145">
        <v>0.04</v>
      </c>
      <c r="F174" s="170">
        <f>E174*F172</f>
        <v>0.12078</v>
      </c>
      <c r="G174" s="265"/>
      <c r="H174" s="266"/>
      <c r="I174" s="1"/>
      <c r="J174" s="230"/>
      <c r="K174" s="50"/>
    </row>
    <row r="175" spans="1:256" s="40" customFormat="1" ht="26.5" x14ac:dyDescent="0.35">
      <c r="A175" s="30"/>
      <c r="B175" s="30"/>
      <c r="C175" s="76" t="s">
        <v>116</v>
      </c>
      <c r="D175" s="87" t="s">
        <v>17</v>
      </c>
      <c r="E175" s="145">
        <v>0.84</v>
      </c>
      <c r="F175" s="170">
        <f>E175*F172</f>
        <v>2.5363799999999999</v>
      </c>
      <c r="G175" s="265"/>
      <c r="H175" s="257"/>
      <c r="I175" s="1"/>
      <c r="J175" s="230"/>
      <c r="K175" s="50"/>
    </row>
    <row r="176" spans="1:256" s="46" customFormat="1" ht="26.5" x14ac:dyDescent="0.35">
      <c r="A176" s="31" t="s">
        <v>188</v>
      </c>
      <c r="B176" s="33" t="s">
        <v>219</v>
      </c>
      <c r="C176" s="38" t="s">
        <v>529</v>
      </c>
      <c r="D176" s="171" t="s">
        <v>40</v>
      </c>
      <c r="E176" s="232"/>
      <c r="F176" s="229">
        <v>0.94</v>
      </c>
      <c r="G176" s="259"/>
      <c r="H176" s="260"/>
      <c r="I176" s="1"/>
      <c r="J176" s="230"/>
      <c r="K176" s="50"/>
      <c r="N176" s="4"/>
    </row>
    <row r="177" spans="1:14" s="47" customFormat="1" x14ac:dyDescent="0.35">
      <c r="A177" s="39"/>
      <c r="B177" s="122"/>
      <c r="C177" s="18" t="s">
        <v>70</v>
      </c>
      <c r="D177" s="130" t="s">
        <v>11</v>
      </c>
      <c r="E177" s="169">
        <f>6.024/1.2</f>
        <v>5.0200000000000005</v>
      </c>
      <c r="F177" s="170">
        <f>E177*F176</f>
        <v>4.7187999999999999</v>
      </c>
      <c r="G177" s="256"/>
      <c r="H177" s="257"/>
      <c r="I177" s="1"/>
      <c r="J177" s="230"/>
      <c r="M177" s="23"/>
    </row>
    <row r="178" spans="1:14" s="47" customFormat="1" x14ac:dyDescent="0.35">
      <c r="A178" s="39"/>
      <c r="B178" s="123"/>
      <c r="C178" s="34" t="s">
        <v>230</v>
      </c>
      <c r="D178" s="173" t="s">
        <v>88</v>
      </c>
      <c r="E178" s="175">
        <v>105</v>
      </c>
      <c r="F178" s="170">
        <f>E178*F176</f>
        <v>98.699999999999989</v>
      </c>
      <c r="G178" s="259"/>
      <c r="H178" s="257"/>
      <c r="I178" s="1"/>
      <c r="J178" s="230"/>
      <c r="K178" s="50"/>
    </row>
    <row r="179" spans="1:14" s="47" customFormat="1" x14ac:dyDescent="0.35">
      <c r="A179" s="39"/>
      <c r="B179" s="123"/>
      <c r="C179" s="34" t="s">
        <v>231</v>
      </c>
      <c r="D179" s="173" t="s">
        <v>13</v>
      </c>
      <c r="E179" s="175">
        <v>10</v>
      </c>
      <c r="F179" s="170">
        <f>E179*F176</f>
        <v>9.3999999999999986</v>
      </c>
      <c r="G179" s="259"/>
      <c r="H179" s="257"/>
      <c r="I179" s="1"/>
      <c r="J179" s="230"/>
      <c r="K179" s="50"/>
    </row>
    <row r="180" spans="1:14" s="40" customFormat="1" ht="26.5" x14ac:dyDescent="0.35">
      <c r="A180" s="73">
        <v>7</v>
      </c>
      <c r="B180" s="73" t="s">
        <v>126</v>
      </c>
      <c r="C180" s="74" t="s">
        <v>127</v>
      </c>
      <c r="D180" s="176" t="s">
        <v>24</v>
      </c>
      <c r="E180" s="231"/>
      <c r="F180" s="229">
        <v>0.93959999999999999</v>
      </c>
      <c r="G180" s="264"/>
      <c r="H180" s="264"/>
      <c r="I180" s="1"/>
      <c r="J180" s="230"/>
      <c r="K180" s="50"/>
      <c r="N180" s="4"/>
    </row>
    <row r="181" spans="1:14" s="40" customFormat="1" x14ac:dyDescent="0.35">
      <c r="A181" s="30"/>
      <c r="B181" s="30"/>
      <c r="C181" s="18" t="s">
        <v>70</v>
      </c>
      <c r="D181" s="87" t="s">
        <v>11</v>
      </c>
      <c r="E181" s="177">
        <f>75.6/1.2</f>
        <v>63</v>
      </c>
      <c r="F181" s="170">
        <f>E181*F180</f>
        <v>59.194800000000001</v>
      </c>
      <c r="G181" s="256"/>
      <c r="H181" s="257"/>
      <c r="I181" s="1"/>
      <c r="J181" s="230"/>
      <c r="M181" s="23"/>
    </row>
    <row r="182" spans="1:14" s="40" customFormat="1" ht="12.75" customHeight="1" x14ac:dyDescent="0.35">
      <c r="A182" s="30"/>
      <c r="B182" s="35"/>
      <c r="C182" s="76" t="s">
        <v>113</v>
      </c>
      <c r="D182" s="87" t="s">
        <v>19</v>
      </c>
      <c r="E182" s="145">
        <v>0.3</v>
      </c>
      <c r="F182" s="170">
        <f>E182*F180</f>
        <v>0.28187999999999996</v>
      </c>
      <c r="G182" s="265"/>
      <c r="H182" s="257"/>
      <c r="I182" s="1"/>
      <c r="J182" s="230"/>
      <c r="K182" s="50"/>
    </row>
    <row r="183" spans="1:14" s="40" customFormat="1" ht="12.75" customHeight="1" x14ac:dyDescent="0.35">
      <c r="A183" s="30"/>
      <c r="B183" s="35"/>
      <c r="C183" s="76" t="s">
        <v>89</v>
      </c>
      <c r="D183" s="87" t="s">
        <v>3</v>
      </c>
      <c r="E183" s="145">
        <v>1.0999999999999999E-2</v>
      </c>
      <c r="F183" s="170">
        <f>E183*F180</f>
        <v>1.0335599999999999E-2</v>
      </c>
      <c r="G183" s="265"/>
      <c r="H183" s="257"/>
      <c r="I183" s="1"/>
      <c r="J183" s="230"/>
      <c r="K183" s="50"/>
    </row>
    <row r="184" spans="1:14" s="40" customFormat="1" ht="12.75" customHeight="1" x14ac:dyDescent="0.35">
      <c r="A184" s="30"/>
      <c r="B184" s="35"/>
      <c r="C184" s="76" t="s">
        <v>117</v>
      </c>
      <c r="D184" s="87" t="s">
        <v>88</v>
      </c>
      <c r="E184" s="145"/>
      <c r="F184" s="170">
        <v>60</v>
      </c>
      <c r="G184" s="265"/>
      <c r="H184" s="257"/>
      <c r="I184" s="1"/>
      <c r="J184" s="230"/>
      <c r="K184" s="50"/>
    </row>
    <row r="185" spans="1:14" s="40" customFormat="1" ht="39.5" x14ac:dyDescent="0.35">
      <c r="A185" s="73">
        <v>8</v>
      </c>
      <c r="B185" s="73" t="s">
        <v>128</v>
      </c>
      <c r="C185" s="74" t="s">
        <v>129</v>
      </c>
      <c r="D185" s="176" t="s">
        <v>24</v>
      </c>
      <c r="E185" s="231"/>
      <c r="F185" s="229">
        <v>0.93959999999999999</v>
      </c>
      <c r="G185" s="264"/>
      <c r="H185" s="264"/>
      <c r="I185" s="1"/>
      <c r="J185" s="230"/>
      <c r="K185" s="50"/>
      <c r="N185" s="4"/>
    </row>
    <row r="186" spans="1:14" s="40" customFormat="1" x14ac:dyDescent="0.35">
      <c r="A186" s="30"/>
      <c r="B186" s="30"/>
      <c r="C186" s="18" t="s">
        <v>70</v>
      </c>
      <c r="D186" s="87" t="s">
        <v>11</v>
      </c>
      <c r="E186" s="169">
        <f>64.68/1.2</f>
        <v>53.900000000000006</v>
      </c>
      <c r="F186" s="170">
        <f>E186*F185</f>
        <v>50.644440000000003</v>
      </c>
      <c r="G186" s="256"/>
      <c r="H186" s="257"/>
      <c r="I186" s="1"/>
      <c r="J186" s="230"/>
      <c r="M186" s="23"/>
    </row>
    <row r="187" spans="1:14" s="40" customFormat="1" ht="12.75" customHeight="1" x14ac:dyDescent="0.35">
      <c r="A187" s="30"/>
      <c r="B187" s="30"/>
      <c r="C187" s="76" t="s">
        <v>563</v>
      </c>
      <c r="D187" s="87" t="s">
        <v>3</v>
      </c>
      <c r="E187" s="145">
        <v>0.04</v>
      </c>
      <c r="F187" s="170">
        <f>E187*F185</f>
        <v>3.7583999999999999E-2</v>
      </c>
      <c r="G187" s="265"/>
      <c r="H187" s="266"/>
      <c r="I187" s="1"/>
      <c r="J187" s="230"/>
      <c r="K187" s="50"/>
    </row>
    <row r="188" spans="1:14" s="40" customFormat="1" ht="26.5" x14ac:dyDescent="0.35">
      <c r="A188" s="30"/>
      <c r="B188" s="30"/>
      <c r="C188" s="76" t="s">
        <v>116</v>
      </c>
      <c r="D188" s="87" t="s">
        <v>17</v>
      </c>
      <c r="E188" s="145">
        <v>0.84</v>
      </c>
      <c r="F188" s="170">
        <f>E188*F185</f>
        <v>0.78926399999999997</v>
      </c>
      <c r="G188" s="265"/>
      <c r="H188" s="257"/>
      <c r="I188" s="1"/>
      <c r="J188" s="230"/>
      <c r="K188" s="50"/>
    </row>
    <row r="189" spans="1:14" s="55" customFormat="1" x14ac:dyDescent="0.35">
      <c r="A189" s="37">
        <v>9</v>
      </c>
      <c r="B189" s="31" t="s">
        <v>232</v>
      </c>
      <c r="C189" s="38" t="s">
        <v>233</v>
      </c>
      <c r="D189" s="171" t="s">
        <v>16</v>
      </c>
      <c r="E189" s="233"/>
      <c r="F189" s="229">
        <v>0.36799999999999999</v>
      </c>
      <c r="G189" s="262"/>
      <c r="H189" s="267"/>
      <c r="I189" s="1"/>
      <c r="J189" s="230"/>
      <c r="K189" s="50"/>
      <c r="N189" s="4"/>
    </row>
    <row r="190" spans="1:14" s="55" customFormat="1" x14ac:dyDescent="0.35">
      <c r="A190" s="37"/>
      <c r="B190" s="124"/>
      <c r="C190" s="34" t="s">
        <v>2</v>
      </c>
      <c r="D190" s="173" t="s">
        <v>11</v>
      </c>
      <c r="E190" s="175">
        <v>102.46</v>
      </c>
      <c r="F190" s="170">
        <f>E190*F189</f>
        <v>37.705279999999995</v>
      </c>
      <c r="G190" s="256"/>
      <c r="H190" s="257"/>
      <c r="I190" s="1"/>
      <c r="J190" s="230"/>
      <c r="K190" s="50"/>
    </row>
    <row r="191" spans="1:14" s="55" customFormat="1" ht="12.75" customHeight="1" x14ac:dyDescent="0.35">
      <c r="A191" s="37"/>
      <c r="B191" s="124"/>
      <c r="C191" s="34" t="s">
        <v>14</v>
      </c>
      <c r="D191" s="173" t="s">
        <v>12</v>
      </c>
      <c r="E191" s="175">
        <v>3.54</v>
      </c>
      <c r="F191" s="170">
        <f>E191*F189</f>
        <v>1.3027200000000001</v>
      </c>
      <c r="G191" s="268"/>
      <c r="H191" s="257"/>
      <c r="I191" s="1"/>
      <c r="J191" s="230"/>
      <c r="K191" s="50"/>
    </row>
    <row r="192" spans="1:14" s="55" customFormat="1" ht="12.75" customHeight="1" x14ac:dyDescent="0.35">
      <c r="A192" s="83"/>
      <c r="B192" s="124"/>
      <c r="C192" s="34" t="s">
        <v>234</v>
      </c>
      <c r="D192" s="173" t="s">
        <v>13</v>
      </c>
      <c r="E192" s="175">
        <v>380</v>
      </c>
      <c r="F192" s="170">
        <f>E192*F189</f>
        <v>139.84</v>
      </c>
      <c r="G192" s="256"/>
      <c r="H192" s="257"/>
      <c r="I192" s="1"/>
      <c r="J192" s="230"/>
      <c r="K192" s="50"/>
    </row>
    <row r="193" spans="1:256" s="55" customFormat="1" x14ac:dyDescent="0.35">
      <c r="A193" s="37"/>
      <c r="B193" s="124"/>
      <c r="C193" s="34" t="s">
        <v>512</v>
      </c>
      <c r="D193" s="173" t="s">
        <v>17</v>
      </c>
      <c r="E193" s="175">
        <v>110</v>
      </c>
      <c r="F193" s="170">
        <f>E193*F189</f>
        <v>40.479999999999997</v>
      </c>
      <c r="G193" s="256"/>
      <c r="H193" s="257"/>
      <c r="I193" s="1"/>
      <c r="J193" s="230"/>
      <c r="K193" s="50"/>
    </row>
    <row r="194" spans="1:256" s="48" customFormat="1" ht="26.5" x14ac:dyDescent="0.35">
      <c r="A194" s="19">
        <v>10</v>
      </c>
      <c r="B194" s="118" t="s">
        <v>222</v>
      </c>
      <c r="C194" s="119" t="s">
        <v>515</v>
      </c>
      <c r="D194" s="143" t="s">
        <v>24</v>
      </c>
      <c r="E194" s="232"/>
      <c r="F194" s="229">
        <v>8.2279999999999998</v>
      </c>
      <c r="G194" s="261"/>
      <c r="H194" s="261"/>
      <c r="I194" s="1"/>
      <c r="J194" s="230"/>
      <c r="K194" s="50"/>
      <c r="L194" s="7"/>
      <c r="M194" s="7"/>
      <c r="N194" s="4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  <c r="AC194" s="7"/>
      <c r="AD194" s="7"/>
      <c r="AE194" s="7"/>
      <c r="AF194" s="7"/>
      <c r="AG194" s="7"/>
      <c r="AH194" s="7"/>
      <c r="AI194" s="7"/>
      <c r="AJ194" s="7"/>
      <c r="AK194" s="7"/>
      <c r="AL194" s="7"/>
      <c r="AM194" s="7"/>
      <c r="AN194" s="7"/>
      <c r="AO194" s="7"/>
      <c r="AP194" s="7"/>
      <c r="AQ194" s="7"/>
      <c r="AR194" s="7"/>
      <c r="AS194" s="7"/>
      <c r="AT194" s="7"/>
      <c r="AU194" s="7"/>
      <c r="AV194" s="7"/>
      <c r="AW194" s="7"/>
      <c r="AX194" s="7"/>
      <c r="AY194" s="7"/>
      <c r="AZ194" s="7"/>
      <c r="BA194" s="7"/>
      <c r="BB194" s="7"/>
      <c r="BC194" s="7"/>
      <c r="BD194" s="7"/>
      <c r="BE194" s="7"/>
      <c r="BF194" s="7"/>
      <c r="BG194" s="7"/>
      <c r="BH194" s="7"/>
      <c r="BI194" s="7"/>
      <c r="BJ194" s="7"/>
      <c r="BK194" s="7"/>
      <c r="BL194" s="7"/>
      <c r="BM194" s="7"/>
      <c r="BN194" s="7"/>
      <c r="BO194" s="7"/>
      <c r="BP194" s="7"/>
      <c r="BQ194" s="7"/>
      <c r="BR194" s="7"/>
      <c r="BS194" s="7"/>
      <c r="BT194" s="7"/>
      <c r="BU194" s="7"/>
      <c r="BV194" s="7"/>
      <c r="BW194" s="7"/>
      <c r="BX194" s="7"/>
      <c r="BY194" s="7"/>
      <c r="BZ194" s="7"/>
      <c r="CA194" s="7"/>
      <c r="CB194" s="7"/>
      <c r="CC194" s="7"/>
      <c r="CD194" s="7"/>
      <c r="CE194" s="7"/>
      <c r="CF194" s="7"/>
      <c r="CG194" s="7"/>
      <c r="CH194" s="7"/>
      <c r="CI194" s="7"/>
      <c r="CJ194" s="7"/>
      <c r="CK194" s="7"/>
      <c r="CL194" s="7"/>
      <c r="CM194" s="7"/>
      <c r="CN194" s="7"/>
      <c r="CO194" s="7"/>
      <c r="CP194" s="7"/>
      <c r="CQ194" s="7"/>
      <c r="CR194" s="7"/>
      <c r="CS194" s="7"/>
      <c r="CT194" s="7"/>
      <c r="CU194" s="7"/>
      <c r="CV194" s="7"/>
      <c r="CW194" s="7"/>
      <c r="CX194" s="7"/>
      <c r="CY194" s="7"/>
      <c r="CZ194" s="7"/>
      <c r="DA194" s="7"/>
      <c r="DB194" s="7"/>
      <c r="DC194" s="7"/>
      <c r="DD194" s="7"/>
      <c r="DE194" s="7"/>
      <c r="DF194" s="7"/>
      <c r="DG194" s="7"/>
      <c r="DH194" s="7"/>
      <c r="DI194" s="7"/>
      <c r="DJ194" s="7"/>
      <c r="DK194" s="7"/>
      <c r="DL194" s="7"/>
      <c r="DM194" s="7"/>
      <c r="DN194" s="7"/>
      <c r="DO194" s="7"/>
      <c r="DP194" s="7"/>
      <c r="DQ194" s="7"/>
      <c r="DR194" s="7"/>
      <c r="DS194" s="7"/>
      <c r="DT194" s="7"/>
      <c r="DU194" s="7"/>
      <c r="DV194" s="7"/>
      <c r="DW194" s="7"/>
      <c r="DX194" s="7"/>
      <c r="DY194" s="7"/>
      <c r="DZ194" s="7"/>
      <c r="EA194" s="7"/>
      <c r="EB194" s="7"/>
      <c r="EC194" s="7"/>
      <c r="ED194" s="7"/>
      <c r="EE194" s="7"/>
      <c r="EF194" s="7"/>
      <c r="EG194" s="7"/>
      <c r="EH194" s="7"/>
      <c r="EI194" s="7"/>
      <c r="EJ194" s="7"/>
      <c r="EK194" s="7"/>
      <c r="EL194" s="7"/>
      <c r="EM194" s="7"/>
      <c r="EN194" s="7"/>
      <c r="EO194" s="7"/>
      <c r="EP194" s="7"/>
      <c r="EQ194" s="7"/>
      <c r="ER194" s="7"/>
      <c r="ES194" s="7"/>
      <c r="ET194" s="7"/>
      <c r="EU194" s="7"/>
      <c r="EV194" s="7"/>
      <c r="EW194" s="7"/>
      <c r="EX194" s="7"/>
      <c r="EY194" s="7"/>
      <c r="EZ194" s="7"/>
      <c r="FA194" s="7"/>
      <c r="FB194" s="7"/>
      <c r="FC194" s="7"/>
      <c r="FD194" s="7"/>
      <c r="FE194" s="7"/>
      <c r="FF194" s="7"/>
      <c r="FG194" s="7"/>
      <c r="FH194" s="7"/>
      <c r="FI194" s="7"/>
      <c r="FJ194" s="7"/>
      <c r="FK194" s="7"/>
      <c r="FL194" s="7"/>
      <c r="FM194" s="7"/>
      <c r="FN194" s="7"/>
      <c r="FO194" s="7"/>
      <c r="FP194" s="7"/>
      <c r="FQ194" s="7"/>
      <c r="FR194" s="7"/>
      <c r="FS194" s="7"/>
      <c r="FT194" s="7"/>
      <c r="FU194" s="7"/>
      <c r="FV194" s="7"/>
      <c r="FW194" s="7"/>
      <c r="FX194" s="7"/>
      <c r="FY194" s="7"/>
      <c r="FZ194" s="7"/>
      <c r="GA194" s="7"/>
      <c r="GB194" s="7"/>
      <c r="GC194" s="7"/>
      <c r="GD194" s="7"/>
      <c r="GE194" s="7"/>
      <c r="GF194" s="7"/>
      <c r="GG194" s="7"/>
      <c r="GH194" s="7"/>
      <c r="GI194" s="7"/>
      <c r="GJ194" s="7"/>
      <c r="GK194" s="7"/>
      <c r="GL194" s="7"/>
      <c r="GM194" s="7"/>
      <c r="GN194" s="7"/>
      <c r="GO194" s="7"/>
      <c r="GP194" s="7"/>
      <c r="GQ194" s="7"/>
      <c r="GR194" s="7"/>
      <c r="GS194" s="7"/>
      <c r="GT194" s="7"/>
      <c r="GU194" s="7"/>
      <c r="GV194" s="7"/>
      <c r="GW194" s="7"/>
      <c r="GX194" s="7"/>
      <c r="GY194" s="7"/>
      <c r="GZ194" s="7"/>
      <c r="HA194" s="7"/>
      <c r="HB194" s="7"/>
      <c r="HC194" s="7"/>
      <c r="HD194" s="7"/>
      <c r="HE194" s="7"/>
      <c r="HF194" s="7"/>
      <c r="HG194" s="7"/>
      <c r="HH194" s="7"/>
      <c r="HI194" s="7"/>
      <c r="HJ194" s="7"/>
      <c r="HK194" s="7"/>
      <c r="HL194" s="7"/>
      <c r="HM194" s="7"/>
      <c r="HN194" s="7"/>
      <c r="HO194" s="7"/>
      <c r="HP194" s="7"/>
      <c r="HQ194" s="7"/>
      <c r="HR194" s="7"/>
      <c r="HS194" s="7"/>
      <c r="HT194" s="7"/>
      <c r="HU194" s="7"/>
      <c r="HV194" s="7"/>
      <c r="HW194" s="7"/>
      <c r="HX194" s="7"/>
      <c r="HY194" s="7"/>
      <c r="HZ194" s="7"/>
      <c r="IA194" s="7"/>
      <c r="IB194" s="7"/>
      <c r="IC194" s="7"/>
      <c r="ID194" s="7"/>
      <c r="IE194" s="7"/>
      <c r="IF194" s="7"/>
      <c r="IG194" s="7"/>
      <c r="IH194" s="7"/>
      <c r="II194" s="7"/>
      <c r="IJ194" s="7"/>
      <c r="IK194" s="7"/>
      <c r="IL194" s="7"/>
      <c r="IM194" s="7"/>
      <c r="IN194" s="7"/>
      <c r="IO194" s="7"/>
      <c r="IP194" s="7"/>
      <c r="IQ194" s="7"/>
      <c r="IR194" s="7"/>
      <c r="IS194" s="7"/>
      <c r="IT194" s="7"/>
      <c r="IU194" s="7"/>
      <c r="IV194" s="7"/>
    </row>
    <row r="195" spans="1:256" s="48" customFormat="1" ht="25.5" customHeight="1" x14ac:dyDescent="0.35">
      <c r="A195" s="21"/>
      <c r="B195" s="21" t="s">
        <v>21</v>
      </c>
      <c r="C195" s="22" t="s">
        <v>2</v>
      </c>
      <c r="D195" s="130" t="s">
        <v>11</v>
      </c>
      <c r="E195" s="172">
        <v>28.07</v>
      </c>
      <c r="F195" s="170">
        <f>E195*F194</f>
        <v>230.95996</v>
      </c>
      <c r="G195" s="256"/>
      <c r="H195" s="257"/>
      <c r="I195" s="1"/>
      <c r="J195" s="230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  <c r="AA195" s="7"/>
      <c r="AB195" s="7"/>
      <c r="AC195" s="7"/>
      <c r="AD195" s="7"/>
      <c r="AE195" s="7"/>
      <c r="AF195" s="7"/>
      <c r="AG195" s="7"/>
      <c r="AH195" s="7"/>
      <c r="AI195" s="7"/>
      <c r="AJ195" s="7"/>
      <c r="AK195" s="7"/>
      <c r="AL195" s="7"/>
      <c r="AM195" s="7"/>
      <c r="AN195" s="7"/>
      <c r="AO195" s="7"/>
      <c r="AP195" s="7"/>
      <c r="AQ195" s="7"/>
      <c r="AR195" s="7"/>
      <c r="AS195" s="7"/>
      <c r="AT195" s="7"/>
      <c r="AU195" s="7"/>
      <c r="AV195" s="7"/>
      <c r="AW195" s="7"/>
      <c r="AX195" s="7"/>
      <c r="AY195" s="7"/>
      <c r="AZ195" s="7"/>
      <c r="BA195" s="7"/>
      <c r="BB195" s="7"/>
      <c r="BC195" s="7"/>
      <c r="BD195" s="7"/>
      <c r="BE195" s="7"/>
      <c r="BF195" s="7"/>
      <c r="BG195" s="7"/>
      <c r="BH195" s="7"/>
      <c r="BI195" s="7"/>
      <c r="BJ195" s="7"/>
      <c r="BK195" s="7"/>
      <c r="BL195" s="7"/>
      <c r="BM195" s="7"/>
      <c r="BN195" s="7"/>
      <c r="BO195" s="7"/>
      <c r="BP195" s="7"/>
      <c r="BQ195" s="7"/>
      <c r="BR195" s="7"/>
      <c r="BS195" s="7"/>
      <c r="BT195" s="7"/>
      <c r="BU195" s="7"/>
      <c r="BV195" s="7"/>
      <c r="BW195" s="7"/>
      <c r="BX195" s="7"/>
      <c r="BY195" s="7"/>
      <c r="BZ195" s="7"/>
      <c r="CA195" s="7"/>
      <c r="CB195" s="7"/>
      <c r="CC195" s="7"/>
      <c r="CD195" s="7"/>
      <c r="CE195" s="7"/>
      <c r="CF195" s="7"/>
      <c r="CG195" s="7"/>
      <c r="CH195" s="7"/>
      <c r="CI195" s="7"/>
      <c r="CJ195" s="7"/>
      <c r="CK195" s="7"/>
      <c r="CL195" s="7"/>
      <c r="CM195" s="7"/>
      <c r="CN195" s="7"/>
      <c r="CO195" s="7"/>
      <c r="CP195" s="7"/>
      <c r="CQ195" s="7"/>
      <c r="CR195" s="7"/>
      <c r="CS195" s="7"/>
      <c r="CT195" s="7"/>
      <c r="CU195" s="7"/>
      <c r="CV195" s="7"/>
      <c r="CW195" s="7"/>
      <c r="CX195" s="7"/>
      <c r="CY195" s="7"/>
      <c r="CZ195" s="7"/>
      <c r="DA195" s="7"/>
      <c r="DB195" s="7"/>
      <c r="DC195" s="7"/>
      <c r="DD195" s="7"/>
      <c r="DE195" s="7"/>
      <c r="DF195" s="7"/>
      <c r="DG195" s="7"/>
      <c r="DH195" s="7"/>
      <c r="DI195" s="7"/>
      <c r="DJ195" s="7"/>
      <c r="DK195" s="7"/>
      <c r="DL195" s="7"/>
      <c r="DM195" s="7"/>
      <c r="DN195" s="7"/>
      <c r="DO195" s="7"/>
      <c r="DP195" s="7"/>
      <c r="DQ195" s="7"/>
      <c r="DR195" s="7"/>
      <c r="DS195" s="7"/>
      <c r="DT195" s="7"/>
      <c r="DU195" s="7"/>
      <c r="DV195" s="7"/>
      <c r="DW195" s="7"/>
      <c r="DX195" s="7"/>
      <c r="DY195" s="7"/>
      <c r="DZ195" s="7"/>
      <c r="EA195" s="7"/>
      <c r="EB195" s="7"/>
      <c r="EC195" s="7"/>
      <c r="ED195" s="7"/>
      <c r="EE195" s="7"/>
      <c r="EF195" s="7"/>
      <c r="EG195" s="7"/>
      <c r="EH195" s="7"/>
      <c r="EI195" s="7"/>
      <c r="EJ195" s="7"/>
      <c r="EK195" s="7"/>
      <c r="EL195" s="7"/>
      <c r="EM195" s="7"/>
      <c r="EN195" s="7"/>
      <c r="EO195" s="7"/>
      <c r="EP195" s="7"/>
      <c r="EQ195" s="7"/>
      <c r="ER195" s="7"/>
      <c r="ES195" s="7"/>
      <c r="ET195" s="7"/>
      <c r="EU195" s="7"/>
      <c r="EV195" s="7"/>
      <c r="EW195" s="7"/>
      <c r="EX195" s="7"/>
      <c r="EY195" s="7"/>
      <c r="EZ195" s="7"/>
      <c r="FA195" s="7"/>
      <c r="FB195" s="7"/>
      <c r="FC195" s="7"/>
      <c r="FD195" s="7"/>
      <c r="FE195" s="7"/>
      <c r="FF195" s="7"/>
      <c r="FG195" s="7"/>
      <c r="FH195" s="7"/>
      <c r="FI195" s="7"/>
      <c r="FJ195" s="7"/>
      <c r="FK195" s="7"/>
      <c r="FL195" s="7"/>
      <c r="FM195" s="7"/>
      <c r="FN195" s="7"/>
      <c r="FO195" s="7"/>
      <c r="FP195" s="7"/>
      <c r="FQ195" s="7"/>
      <c r="FR195" s="7"/>
      <c r="FS195" s="7"/>
      <c r="FT195" s="7"/>
      <c r="FU195" s="7"/>
      <c r="FV195" s="7"/>
      <c r="FW195" s="7"/>
      <c r="FX195" s="7"/>
      <c r="FY195" s="7"/>
      <c r="FZ195" s="7"/>
      <c r="GA195" s="7"/>
      <c r="GB195" s="7"/>
      <c r="GC195" s="7"/>
      <c r="GD195" s="7"/>
      <c r="GE195" s="7"/>
      <c r="GF195" s="7"/>
      <c r="GG195" s="7"/>
      <c r="GH195" s="7"/>
      <c r="GI195" s="7"/>
      <c r="GJ195" s="7"/>
      <c r="GK195" s="7"/>
      <c r="GL195" s="7"/>
      <c r="GM195" s="7"/>
      <c r="GN195" s="7"/>
      <c r="GO195" s="7"/>
      <c r="GP195" s="7"/>
      <c r="GQ195" s="7"/>
      <c r="GR195" s="7"/>
      <c r="GS195" s="7"/>
      <c r="GT195" s="7"/>
      <c r="GU195" s="7"/>
      <c r="GV195" s="7"/>
      <c r="GW195" s="7"/>
      <c r="GX195" s="7"/>
      <c r="GY195" s="7"/>
      <c r="GZ195" s="7"/>
      <c r="HA195" s="7"/>
      <c r="HB195" s="7"/>
      <c r="HC195" s="7"/>
      <c r="HD195" s="7"/>
      <c r="HE195" s="7"/>
      <c r="HF195" s="7"/>
      <c r="HG195" s="7"/>
      <c r="HH195" s="7"/>
      <c r="HI195" s="7"/>
      <c r="HJ195" s="7"/>
      <c r="HK195" s="7"/>
      <c r="HL195" s="7"/>
      <c r="HM195" s="7"/>
      <c r="HN195" s="7"/>
      <c r="HO195" s="7"/>
      <c r="HP195" s="7"/>
      <c r="HQ195" s="7"/>
      <c r="HR195" s="7"/>
      <c r="HS195" s="7"/>
      <c r="HT195" s="7"/>
      <c r="HU195" s="7"/>
      <c r="HV195" s="7"/>
      <c r="HW195" s="7"/>
      <c r="HX195" s="7"/>
      <c r="HY195" s="7"/>
      <c r="HZ195" s="7"/>
      <c r="IA195" s="7"/>
      <c r="IB195" s="7"/>
      <c r="IC195" s="7"/>
      <c r="ID195" s="7"/>
      <c r="IE195" s="7"/>
      <c r="IF195" s="7"/>
      <c r="IG195" s="7"/>
      <c r="IH195" s="7"/>
      <c r="II195" s="7"/>
      <c r="IJ195" s="7"/>
      <c r="IK195" s="7"/>
      <c r="IL195" s="7"/>
      <c r="IM195" s="7"/>
      <c r="IN195" s="7"/>
      <c r="IO195" s="7"/>
      <c r="IP195" s="7"/>
      <c r="IQ195" s="7"/>
      <c r="IR195" s="7"/>
      <c r="IS195" s="7"/>
      <c r="IT195" s="7"/>
      <c r="IU195" s="7"/>
      <c r="IV195" s="7"/>
    </row>
    <row r="196" spans="1:256" s="4" customFormat="1" x14ac:dyDescent="0.35">
      <c r="A196" s="73">
        <v>11</v>
      </c>
      <c r="B196" s="73" t="s">
        <v>242</v>
      </c>
      <c r="C196" s="74" t="s">
        <v>530</v>
      </c>
      <c r="D196" s="176" t="s">
        <v>24</v>
      </c>
      <c r="E196" s="231"/>
      <c r="F196" s="229">
        <v>0.12</v>
      </c>
      <c r="G196" s="264"/>
      <c r="H196" s="264"/>
      <c r="I196" s="1"/>
      <c r="J196" s="230"/>
      <c r="K196" s="50"/>
    </row>
    <row r="197" spans="1:256" s="4" customFormat="1" ht="25.5" customHeight="1" x14ac:dyDescent="0.35">
      <c r="A197" s="30"/>
      <c r="B197" s="30"/>
      <c r="C197" s="76" t="s">
        <v>2</v>
      </c>
      <c r="D197" s="179" t="s">
        <v>11</v>
      </c>
      <c r="E197" s="145">
        <v>32.68</v>
      </c>
      <c r="F197" s="170">
        <f>E197*F196</f>
        <v>3.9215999999999998</v>
      </c>
      <c r="G197" s="256"/>
      <c r="H197" s="257"/>
      <c r="I197" s="1"/>
      <c r="J197" s="230"/>
    </row>
    <row r="198" spans="1:256" s="4" customFormat="1" x14ac:dyDescent="0.35">
      <c r="A198" s="19">
        <v>12</v>
      </c>
      <c r="B198" s="19" t="s">
        <v>243</v>
      </c>
      <c r="C198" s="20" t="s">
        <v>494</v>
      </c>
      <c r="D198" s="143" t="s">
        <v>20</v>
      </c>
      <c r="E198" s="234"/>
      <c r="F198" s="229">
        <v>18.399999999999999</v>
      </c>
      <c r="G198" s="269"/>
      <c r="H198" s="269"/>
      <c r="I198" s="1"/>
      <c r="J198" s="230"/>
      <c r="K198" s="50"/>
    </row>
    <row r="199" spans="1:256" s="4" customFormat="1" ht="25.5" customHeight="1" x14ac:dyDescent="0.35">
      <c r="A199" s="21"/>
      <c r="B199" s="21" t="s">
        <v>21</v>
      </c>
      <c r="C199" s="18" t="s">
        <v>70</v>
      </c>
      <c r="D199" s="130" t="s">
        <v>11</v>
      </c>
      <c r="E199" s="169">
        <f>9.888/1.2</f>
        <v>8.24</v>
      </c>
      <c r="F199" s="170">
        <f>E199*F198</f>
        <v>151.61599999999999</v>
      </c>
      <c r="G199" s="256"/>
      <c r="H199" s="257"/>
      <c r="I199" s="1"/>
      <c r="J199" s="230"/>
      <c r="M199" s="23"/>
    </row>
    <row r="200" spans="1:256" s="4" customFormat="1" ht="25.5" customHeight="1" x14ac:dyDescent="0.35">
      <c r="A200" s="21"/>
      <c r="B200" s="21" t="s">
        <v>244</v>
      </c>
      <c r="C200" s="22" t="s">
        <v>245</v>
      </c>
      <c r="D200" s="130" t="s">
        <v>12</v>
      </c>
      <c r="E200" s="129">
        <v>2.2999999999999998</v>
      </c>
      <c r="F200" s="170">
        <f>E200*F198</f>
        <v>42.319999999999993</v>
      </c>
      <c r="G200" s="270"/>
      <c r="H200" s="257"/>
      <c r="I200" s="1"/>
      <c r="J200" s="230"/>
    </row>
    <row r="201" spans="1:256" s="49" customFormat="1" ht="26.5" x14ac:dyDescent="0.35">
      <c r="A201" s="37">
        <v>13</v>
      </c>
      <c r="B201" s="31" t="s">
        <v>365</v>
      </c>
      <c r="C201" s="38" t="s">
        <v>518</v>
      </c>
      <c r="D201" s="171" t="s">
        <v>40</v>
      </c>
      <c r="E201" s="231"/>
      <c r="F201" s="229">
        <v>0.48</v>
      </c>
      <c r="G201" s="262"/>
      <c r="H201" s="263"/>
      <c r="I201" s="1"/>
      <c r="J201" s="230"/>
      <c r="K201" s="50"/>
      <c r="N201" s="4"/>
    </row>
    <row r="202" spans="1:256" s="49" customFormat="1" ht="25.5" customHeight="1" x14ac:dyDescent="0.35">
      <c r="A202" s="37"/>
      <c r="B202" s="39"/>
      <c r="C202" s="34" t="s">
        <v>2</v>
      </c>
      <c r="D202" s="87" t="s">
        <v>11</v>
      </c>
      <c r="E202" s="175">
        <v>21.19</v>
      </c>
      <c r="F202" s="170">
        <f>E202*F201</f>
        <v>10.171200000000001</v>
      </c>
      <c r="G202" s="256"/>
      <c r="H202" s="257"/>
      <c r="I202" s="1"/>
      <c r="J202" s="230"/>
      <c r="K202" s="50"/>
    </row>
    <row r="203" spans="1:256" s="61" customFormat="1" ht="26.5" x14ac:dyDescent="0.35">
      <c r="A203" s="37">
        <v>14</v>
      </c>
      <c r="B203" s="31" t="s">
        <v>106</v>
      </c>
      <c r="C203" s="38" t="s">
        <v>107</v>
      </c>
      <c r="D203" s="171" t="s">
        <v>16</v>
      </c>
      <c r="E203" s="233"/>
      <c r="F203" s="229">
        <v>2.552</v>
      </c>
      <c r="G203" s="262"/>
      <c r="H203" s="263"/>
      <c r="I203" s="1"/>
      <c r="J203" s="230"/>
      <c r="K203" s="50"/>
      <c r="N203" s="4"/>
    </row>
    <row r="204" spans="1:256" s="61" customFormat="1" ht="26.25" customHeight="1" x14ac:dyDescent="0.35">
      <c r="A204" s="83"/>
      <c r="B204" s="39"/>
      <c r="C204" s="18" t="s">
        <v>2</v>
      </c>
      <c r="D204" s="179" t="s">
        <v>11</v>
      </c>
      <c r="E204" s="169">
        <f>154.62/1.2</f>
        <v>128.85000000000002</v>
      </c>
      <c r="F204" s="170">
        <f>E204*F203</f>
        <v>328.82520000000005</v>
      </c>
      <c r="G204" s="256"/>
      <c r="H204" s="257"/>
      <c r="I204" s="1"/>
      <c r="J204" s="230"/>
      <c r="K204" s="57"/>
      <c r="M204" s="23"/>
    </row>
    <row r="205" spans="1:256" s="61" customFormat="1" ht="15" customHeight="1" x14ac:dyDescent="0.35">
      <c r="A205" s="36"/>
      <c r="B205" s="39"/>
      <c r="C205" s="34" t="s">
        <v>14</v>
      </c>
      <c r="D205" s="87" t="s">
        <v>12</v>
      </c>
      <c r="E205" s="175">
        <v>6</v>
      </c>
      <c r="F205" s="170">
        <f>E205*F203</f>
        <v>15.312000000000001</v>
      </c>
      <c r="G205" s="256"/>
      <c r="H205" s="257"/>
      <c r="I205" s="1"/>
      <c r="J205" s="230"/>
      <c r="K205" s="49"/>
    </row>
    <row r="206" spans="1:256" s="61" customFormat="1" ht="15" customHeight="1" x14ac:dyDescent="0.35">
      <c r="A206" s="83"/>
      <c r="B206" s="39"/>
      <c r="C206" s="34" t="s">
        <v>108</v>
      </c>
      <c r="D206" s="87" t="s">
        <v>12</v>
      </c>
      <c r="E206" s="175">
        <v>6</v>
      </c>
      <c r="F206" s="170">
        <f>E206*F203</f>
        <v>15.312000000000001</v>
      </c>
      <c r="G206" s="256"/>
      <c r="H206" s="257"/>
      <c r="I206" s="1"/>
      <c r="J206" s="230"/>
      <c r="K206" s="55"/>
    </row>
    <row r="207" spans="1:256" s="61" customFormat="1" ht="26.5" x14ac:dyDescent="0.35">
      <c r="A207" s="83"/>
      <c r="B207" s="39"/>
      <c r="C207" s="34" t="s">
        <v>109</v>
      </c>
      <c r="D207" s="173" t="s">
        <v>13</v>
      </c>
      <c r="E207" s="175">
        <v>190</v>
      </c>
      <c r="F207" s="170">
        <f>E207*F203</f>
        <v>484.88</v>
      </c>
      <c r="G207" s="256"/>
      <c r="H207" s="257"/>
      <c r="I207" s="1"/>
      <c r="J207" s="230"/>
      <c r="K207" s="50"/>
    </row>
    <row r="208" spans="1:256" s="61" customFormat="1" ht="26.5" x14ac:dyDescent="0.35">
      <c r="A208" s="83"/>
      <c r="B208" s="39"/>
      <c r="C208" s="34" t="s">
        <v>110</v>
      </c>
      <c r="D208" s="173" t="s">
        <v>13</v>
      </c>
      <c r="E208" s="175">
        <v>500</v>
      </c>
      <c r="F208" s="170">
        <f>E208*F203</f>
        <v>1276</v>
      </c>
      <c r="G208" s="256"/>
      <c r="H208" s="257"/>
      <c r="I208" s="1"/>
      <c r="J208" s="230"/>
      <c r="K208" s="50"/>
    </row>
    <row r="209" spans="1:14" s="61" customFormat="1" x14ac:dyDescent="0.35">
      <c r="A209" s="83"/>
      <c r="B209" s="39"/>
      <c r="C209" s="34" t="s">
        <v>570</v>
      </c>
      <c r="D209" s="173" t="s">
        <v>17</v>
      </c>
      <c r="E209" s="175">
        <v>105</v>
      </c>
      <c r="F209" s="170">
        <f>E209*F203</f>
        <v>267.95999999999998</v>
      </c>
      <c r="G209" s="256"/>
      <c r="H209" s="257"/>
      <c r="I209" s="1"/>
      <c r="J209" s="230"/>
      <c r="K209" s="50"/>
    </row>
    <row r="210" spans="1:14" s="61" customFormat="1" x14ac:dyDescent="0.35">
      <c r="A210" s="83"/>
      <c r="B210" s="39"/>
      <c r="C210" s="34" t="s">
        <v>103</v>
      </c>
      <c r="D210" s="173" t="s">
        <v>88</v>
      </c>
      <c r="E210" s="175">
        <v>450</v>
      </c>
      <c r="F210" s="170">
        <f>E210*F203</f>
        <v>1148.4000000000001</v>
      </c>
      <c r="G210" s="256"/>
      <c r="H210" s="257"/>
      <c r="I210" s="1"/>
      <c r="J210" s="230"/>
      <c r="K210" s="50"/>
    </row>
    <row r="211" spans="1:14" s="10" customFormat="1" x14ac:dyDescent="0.35">
      <c r="A211" s="37">
        <v>15</v>
      </c>
      <c r="B211" s="31" t="s">
        <v>98</v>
      </c>
      <c r="C211" s="38" t="s">
        <v>99</v>
      </c>
      <c r="D211" s="171" t="s">
        <v>17</v>
      </c>
      <c r="E211" s="231"/>
      <c r="F211" s="229">
        <v>28.6</v>
      </c>
      <c r="G211" s="262"/>
      <c r="H211" s="263"/>
      <c r="I211" s="1"/>
      <c r="J211" s="230"/>
      <c r="K211" s="45"/>
      <c r="N211" s="4"/>
    </row>
    <row r="212" spans="1:14" s="10" customFormat="1" ht="25.5" customHeight="1" x14ac:dyDescent="0.35">
      <c r="A212" s="36"/>
      <c r="B212" s="39"/>
      <c r="C212" s="34" t="s">
        <v>2</v>
      </c>
      <c r="D212" s="87" t="s">
        <v>11</v>
      </c>
      <c r="E212" s="175">
        <v>1.3</v>
      </c>
      <c r="F212" s="170">
        <f>E212*F211</f>
        <v>37.18</v>
      </c>
      <c r="G212" s="256"/>
      <c r="H212" s="257"/>
      <c r="I212" s="1"/>
      <c r="J212" s="230"/>
    </row>
    <row r="213" spans="1:14" s="10" customFormat="1" ht="12.75" customHeight="1" x14ac:dyDescent="0.35">
      <c r="A213" s="36"/>
      <c r="B213" s="39"/>
      <c r="C213" s="34" t="s">
        <v>14</v>
      </c>
      <c r="D213" s="87" t="s">
        <v>12</v>
      </c>
      <c r="E213" s="175">
        <v>0.03</v>
      </c>
      <c r="F213" s="170">
        <f>E213*F211</f>
        <v>0.85799999999999998</v>
      </c>
      <c r="G213" s="256"/>
      <c r="H213" s="257"/>
      <c r="I213" s="1"/>
      <c r="J213" s="230"/>
    </row>
    <row r="214" spans="1:14" s="10" customFormat="1" ht="12.75" customHeight="1" x14ac:dyDescent="0.35">
      <c r="A214" s="36"/>
      <c r="B214" s="39"/>
      <c r="C214" s="34" t="s">
        <v>100</v>
      </c>
      <c r="D214" s="87" t="s">
        <v>12</v>
      </c>
      <c r="E214" s="175">
        <v>0.06</v>
      </c>
      <c r="F214" s="170">
        <f>E214*F211</f>
        <v>1.716</v>
      </c>
      <c r="G214" s="256"/>
      <c r="H214" s="257"/>
      <c r="I214" s="1"/>
      <c r="J214" s="230"/>
    </row>
    <row r="215" spans="1:14" s="10" customFormat="1" ht="25.5" customHeight="1" x14ac:dyDescent="0.35">
      <c r="A215" s="36"/>
      <c r="B215" s="39"/>
      <c r="C215" s="34" t="s">
        <v>101</v>
      </c>
      <c r="D215" s="87" t="s">
        <v>12</v>
      </c>
      <c r="E215" s="175">
        <v>0.06</v>
      </c>
      <c r="F215" s="170">
        <f>E215*F211</f>
        <v>1.716</v>
      </c>
      <c r="G215" s="256"/>
      <c r="H215" s="257"/>
      <c r="I215" s="1"/>
      <c r="J215" s="230"/>
    </row>
    <row r="216" spans="1:14" s="10" customFormat="1" ht="38.25" customHeight="1" x14ac:dyDescent="0.35">
      <c r="A216" s="36"/>
      <c r="B216" s="39"/>
      <c r="C216" s="34" t="s">
        <v>572</v>
      </c>
      <c r="D216" s="173" t="s">
        <v>17</v>
      </c>
      <c r="E216" s="175">
        <v>2.1</v>
      </c>
      <c r="F216" s="170">
        <f>E216*F211</f>
        <v>60.06</v>
      </c>
      <c r="G216" s="256"/>
      <c r="H216" s="257"/>
      <c r="I216" s="1"/>
      <c r="J216" s="230"/>
      <c r="K216" s="45"/>
    </row>
    <row r="217" spans="1:14" s="10" customFormat="1" ht="25.5" customHeight="1" x14ac:dyDescent="0.35">
      <c r="A217" s="36"/>
      <c r="B217" s="39"/>
      <c r="C217" s="34" t="s">
        <v>102</v>
      </c>
      <c r="D217" s="173" t="s">
        <v>88</v>
      </c>
      <c r="E217" s="175">
        <v>1.5</v>
      </c>
      <c r="F217" s="170">
        <f>E217*F211</f>
        <v>42.900000000000006</v>
      </c>
      <c r="G217" s="256"/>
      <c r="H217" s="257"/>
      <c r="I217" s="1"/>
      <c r="J217" s="230"/>
      <c r="K217" s="45"/>
    </row>
    <row r="218" spans="1:14" s="10" customFormat="1" ht="25.5" customHeight="1" x14ac:dyDescent="0.35">
      <c r="A218" s="39"/>
      <c r="B218" s="39"/>
      <c r="C218" s="34" t="s">
        <v>103</v>
      </c>
      <c r="D218" s="173" t="s">
        <v>88</v>
      </c>
      <c r="E218" s="175">
        <v>3.63</v>
      </c>
      <c r="F218" s="170">
        <f>E218*F211</f>
        <v>103.818</v>
      </c>
      <c r="G218" s="256"/>
      <c r="H218" s="257"/>
      <c r="I218" s="1"/>
      <c r="J218" s="230"/>
      <c r="K218" s="45"/>
    </row>
    <row r="219" spans="1:14" s="40" customFormat="1" ht="12.75" customHeight="1" x14ac:dyDescent="0.35">
      <c r="A219" s="17"/>
      <c r="B219" s="17"/>
      <c r="C219" s="18" t="s">
        <v>104</v>
      </c>
      <c r="D219" s="179" t="s">
        <v>15</v>
      </c>
      <c r="E219" s="180">
        <v>0.14599999999999999</v>
      </c>
      <c r="F219" s="170">
        <f>E219*F211</f>
        <v>4.1756000000000002</v>
      </c>
      <c r="G219" s="271"/>
      <c r="H219" s="257"/>
      <c r="I219" s="1"/>
      <c r="J219" s="230"/>
      <c r="K219" s="45"/>
    </row>
    <row r="220" spans="1:14" s="40" customFormat="1" ht="12.75" customHeight="1" x14ac:dyDescent="0.35">
      <c r="A220" s="17"/>
      <c r="B220" s="17"/>
      <c r="C220" s="18" t="s">
        <v>493</v>
      </c>
      <c r="D220" s="179" t="s">
        <v>17</v>
      </c>
      <c r="E220" s="169">
        <v>1.05</v>
      </c>
      <c r="F220" s="170">
        <f>E220*F211</f>
        <v>30.03</v>
      </c>
      <c r="G220" s="271"/>
      <c r="H220" s="257"/>
      <c r="I220" s="1"/>
      <c r="J220" s="230"/>
      <c r="K220" s="45"/>
    </row>
    <row r="221" spans="1:14" s="16" customFormat="1" x14ac:dyDescent="0.35">
      <c r="A221" s="73">
        <v>15</v>
      </c>
      <c r="B221" s="73" t="s">
        <v>111</v>
      </c>
      <c r="C221" s="74" t="s">
        <v>112</v>
      </c>
      <c r="D221" s="176" t="s">
        <v>24</v>
      </c>
      <c r="E221" s="231"/>
      <c r="F221" s="229">
        <v>10.78</v>
      </c>
      <c r="G221" s="264"/>
      <c r="H221" s="264"/>
      <c r="I221" s="1"/>
      <c r="J221" s="230"/>
      <c r="K221" s="50"/>
      <c r="N221" s="4"/>
    </row>
    <row r="222" spans="1:14" s="16" customFormat="1" ht="25.5" customHeight="1" x14ac:dyDescent="0.35">
      <c r="A222" s="30"/>
      <c r="B222" s="30"/>
      <c r="C222" s="76" t="s">
        <v>2</v>
      </c>
      <c r="D222" s="87" t="s">
        <v>11</v>
      </c>
      <c r="E222" s="145">
        <v>56</v>
      </c>
      <c r="F222" s="170">
        <f>E222*F221</f>
        <v>603.67999999999995</v>
      </c>
      <c r="G222" s="256"/>
      <c r="H222" s="257"/>
      <c r="I222" s="1"/>
      <c r="J222" s="230"/>
    </row>
    <row r="223" spans="1:14" s="16" customFormat="1" ht="12.75" customHeight="1" x14ac:dyDescent="0.35">
      <c r="A223" s="30"/>
      <c r="B223" s="30"/>
      <c r="C223" s="76" t="s">
        <v>113</v>
      </c>
      <c r="D223" s="87" t="s">
        <v>19</v>
      </c>
      <c r="E223" s="145">
        <v>0.3</v>
      </c>
      <c r="F223" s="170">
        <f>E223*F221</f>
        <v>3.2339999999999995</v>
      </c>
      <c r="G223" s="265"/>
      <c r="H223" s="257"/>
      <c r="I223" s="1"/>
      <c r="J223" s="230"/>
      <c r="K223" s="50"/>
    </row>
    <row r="224" spans="1:14" s="16" customFormat="1" ht="12.75" customHeight="1" x14ac:dyDescent="0.35">
      <c r="A224" s="30"/>
      <c r="B224" s="30"/>
      <c r="C224" s="76" t="s">
        <v>89</v>
      </c>
      <c r="D224" s="87" t="s">
        <v>15</v>
      </c>
      <c r="E224" s="145">
        <v>15</v>
      </c>
      <c r="F224" s="170">
        <f>E224*F221</f>
        <v>161.69999999999999</v>
      </c>
      <c r="G224" s="265"/>
      <c r="H224" s="257"/>
      <c r="I224" s="1"/>
      <c r="J224" s="230"/>
      <c r="K224" s="50"/>
    </row>
    <row r="225" spans="1:14" s="16" customFormat="1" ht="12.75" customHeight="1" x14ac:dyDescent="0.35">
      <c r="A225" s="30"/>
      <c r="B225" s="30"/>
      <c r="C225" s="76" t="s">
        <v>117</v>
      </c>
      <c r="D225" s="87" t="s">
        <v>88</v>
      </c>
      <c r="E225" s="145"/>
      <c r="F225" s="145">
        <v>200</v>
      </c>
      <c r="G225" s="265"/>
      <c r="H225" s="256"/>
      <c r="I225" s="1"/>
      <c r="J225" s="230"/>
      <c r="K225" s="50"/>
    </row>
    <row r="226" spans="1:14" s="64" customFormat="1" x14ac:dyDescent="0.35">
      <c r="A226" s="31" t="s">
        <v>141</v>
      </c>
      <c r="B226" s="31" t="s">
        <v>235</v>
      </c>
      <c r="C226" s="38" t="s">
        <v>240</v>
      </c>
      <c r="D226" s="171" t="s">
        <v>16</v>
      </c>
      <c r="E226" s="233"/>
      <c r="F226" s="229">
        <v>2.746</v>
      </c>
      <c r="G226" s="262"/>
      <c r="H226" s="272"/>
      <c r="I226" s="1"/>
      <c r="J226" s="230"/>
      <c r="K226" s="50"/>
      <c r="N226" s="4"/>
    </row>
    <row r="227" spans="1:14" s="64" customFormat="1" ht="25.5" customHeight="1" x14ac:dyDescent="0.35">
      <c r="A227" s="125"/>
      <c r="B227" s="39"/>
      <c r="C227" s="34" t="s">
        <v>2</v>
      </c>
      <c r="D227" s="130" t="s">
        <v>11</v>
      </c>
      <c r="E227" s="175">
        <v>103.2</v>
      </c>
      <c r="F227" s="170">
        <f>E227*F226</f>
        <v>283.38720000000001</v>
      </c>
      <c r="G227" s="256"/>
      <c r="H227" s="257"/>
      <c r="I227" s="1"/>
      <c r="J227" s="230"/>
    </row>
    <row r="228" spans="1:14" s="64" customFormat="1" ht="25.5" customHeight="1" x14ac:dyDescent="0.35">
      <c r="A228" s="39"/>
      <c r="B228" s="39"/>
      <c r="C228" s="34" t="s">
        <v>237</v>
      </c>
      <c r="D228" s="130" t="s">
        <v>12</v>
      </c>
      <c r="E228" s="175">
        <v>0.16</v>
      </c>
      <c r="F228" s="170">
        <f>E228*F226</f>
        <v>0.43936000000000003</v>
      </c>
      <c r="G228" s="256"/>
      <c r="H228" s="257"/>
      <c r="I228" s="1"/>
      <c r="J228" s="230"/>
    </row>
    <row r="229" spans="1:14" s="64" customFormat="1" ht="12.75" customHeight="1" x14ac:dyDescent="0.35">
      <c r="A229" s="39"/>
      <c r="B229" s="39"/>
      <c r="C229" s="34" t="s">
        <v>14</v>
      </c>
      <c r="D229" s="130" t="s">
        <v>12</v>
      </c>
      <c r="E229" s="175">
        <v>0.52</v>
      </c>
      <c r="F229" s="170">
        <f>E229*F226</f>
        <v>1.4279200000000001</v>
      </c>
      <c r="G229" s="256"/>
      <c r="H229" s="257"/>
      <c r="I229" s="1"/>
      <c r="J229" s="230"/>
    </row>
    <row r="230" spans="1:14" s="64" customFormat="1" ht="12.75" customHeight="1" x14ac:dyDescent="0.35">
      <c r="A230" s="39"/>
      <c r="B230" s="126"/>
      <c r="C230" s="127" t="s">
        <v>89</v>
      </c>
      <c r="D230" s="182" t="s">
        <v>15</v>
      </c>
      <c r="E230" s="183">
        <v>15</v>
      </c>
      <c r="F230" s="170">
        <f>E230*F226</f>
        <v>41.19</v>
      </c>
      <c r="G230" s="259"/>
      <c r="H230" s="257"/>
      <c r="I230" s="1"/>
      <c r="J230" s="230"/>
      <c r="K230" s="50"/>
    </row>
    <row r="231" spans="1:14" s="64" customFormat="1" ht="12.75" customHeight="1" x14ac:dyDescent="0.35">
      <c r="A231" s="39"/>
      <c r="B231" s="126"/>
      <c r="C231" s="127" t="s">
        <v>241</v>
      </c>
      <c r="D231" s="182" t="s">
        <v>17</v>
      </c>
      <c r="E231" s="183">
        <v>105</v>
      </c>
      <c r="F231" s="170">
        <f>E231*F226</f>
        <v>288.33</v>
      </c>
      <c r="G231" s="259"/>
      <c r="H231" s="257"/>
      <c r="I231" s="1"/>
      <c r="J231" s="230"/>
      <c r="K231" s="50"/>
    </row>
    <row r="232" spans="1:14" s="64" customFormat="1" x14ac:dyDescent="0.35">
      <c r="A232" s="31" t="s">
        <v>142</v>
      </c>
      <c r="B232" s="31" t="s">
        <v>235</v>
      </c>
      <c r="C232" s="38" t="s">
        <v>236</v>
      </c>
      <c r="D232" s="171" t="s">
        <v>16</v>
      </c>
      <c r="E232" s="233"/>
      <c r="F232" s="229">
        <v>8.0410000000000004</v>
      </c>
      <c r="G232" s="262"/>
      <c r="H232" s="272"/>
      <c r="I232" s="1"/>
      <c r="J232" s="230"/>
      <c r="K232" s="50"/>
      <c r="N232" s="4"/>
    </row>
    <row r="233" spans="1:14" s="64" customFormat="1" ht="25.5" customHeight="1" x14ac:dyDescent="0.35">
      <c r="A233" s="125"/>
      <c r="B233" s="39"/>
      <c r="C233" s="34" t="s">
        <v>2</v>
      </c>
      <c r="D233" s="130" t="s">
        <v>11</v>
      </c>
      <c r="E233" s="175">
        <v>103.2</v>
      </c>
      <c r="F233" s="170">
        <f>E233*F232</f>
        <v>829.83120000000008</v>
      </c>
      <c r="G233" s="256"/>
      <c r="H233" s="257"/>
      <c r="I233" s="1"/>
      <c r="J233" s="230"/>
    </row>
    <row r="234" spans="1:14" s="64" customFormat="1" ht="25.5" customHeight="1" x14ac:dyDescent="0.35">
      <c r="A234" s="39"/>
      <c r="B234" s="39"/>
      <c r="C234" s="34" t="s">
        <v>237</v>
      </c>
      <c r="D234" s="130" t="s">
        <v>12</v>
      </c>
      <c r="E234" s="175">
        <v>0.16</v>
      </c>
      <c r="F234" s="170">
        <f>E234*F232</f>
        <v>1.2865600000000001</v>
      </c>
      <c r="G234" s="256"/>
      <c r="H234" s="257"/>
      <c r="I234" s="1"/>
      <c r="J234" s="230"/>
    </row>
    <row r="235" spans="1:14" s="64" customFormat="1" ht="12.75" customHeight="1" x14ac:dyDescent="0.35">
      <c r="A235" s="39"/>
      <c r="B235" s="39"/>
      <c r="C235" s="34" t="s">
        <v>14</v>
      </c>
      <c r="D235" s="130" t="s">
        <v>12</v>
      </c>
      <c r="E235" s="175">
        <v>0.52</v>
      </c>
      <c r="F235" s="170">
        <f>E235*F232</f>
        <v>4.1813200000000004</v>
      </c>
      <c r="G235" s="256"/>
      <c r="H235" s="257"/>
      <c r="I235" s="1"/>
      <c r="J235" s="230"/>
    </row>
    <row r="236" spans="1:14" s="64" customFormat="1" ht="12.75" customHeight="1" x14ac:dyDescent="0.35">
      <c r="A236" s="39"/>
      <c r="B236" s="126"/>
      <c r="C236" s="127" t="s">
        <v>89</v>
      </c>
      <c r="D236" s="182" t="s">
        <v>15</v>
      </c>
      <c r="E236" s="183">
        <v>15</v>
      </c>
      <c r="F236" s="170">
        <f>E236*F232</f>
        <v>120.61500000000001</v>
      </c>
      <c r="G236" s="259"/>
      <c r="H236" s="257"/>
      <c r="I236" s="1"/>
      <c r="J236" s="230"/>
      <c r="K236" s="50"/>
    </row>
    <row r="237" spans="1:14" s="64" customFormat="1" ht="12.75" customHeight="1" x14ac:dyDescent="0.35">
      <c r="A237" s="39"/>
      <c r="B237" s="126"/>
      <c r="C237" s="127" t="s">
        <v>238</v>
      </c>
      <c r="D237" s="182" t="s">
        <v>15</v>
      </c>
      <c r="E237" s="183">
        <v>4</v>
      </c>
      <c r="F237" s="170">
        <f>E237*F232</f>
        <v>32.164000000000001</v>
      </c>
      <c r="G237" s="259"/>
      <c r="H237" s="257"/>
      <c r="I237" s="1"/>
      <c r="J237" s="230"/>
      <c r="K237" s="50"/>
    </row>
    <row r="238" spans="1:14" s="64" customFormat="1" ht="12.75" customHeight="1" x14ac:dyDescent="0.35">
      <c r="A238" s="39"/>
      <c r="B238" s="126"/>
      <c r="C238" s="127" t="s">
        <v>239</v>
      </c>
      <c r="D238" s="182" t="s">
        <v>17</v>
      </c>
      <c r="E238" s="183">
        <v>105</v>
      </c>
      <c r="F238" s="170">
        <f>E238*F232</f>
        <v>844.30500000000006</v>
      </c>
      <c r="G238" s="259"/>
      <c r="H238" s="257"/>
      <c r="I238" s="1"/>
      <c r="J238" s="230"/>
      <c r="K238" s="50"/>
    </row>
    <row r="239" spans="1:14" s="16" customFormat="1" ht="39.5" x14ac:dyDescent="0.35">
      <c r="A239" s="73">
        <v>18</v>
      </c>
      <c r="B239" s="73" t="s">
        <v>114</v>
      </c>
      <c r="C239" s="74" t="s">
        <v>115</v>
      </c>
      <c r="D239" s="176" t="s">
        <v>24</v>
      </c>
      <c r="E239" s="231"/>
      <c r="F239" s="229">
        <v>10.78</v>
      </c>
      <c r="G239" s="264"/>
      <c r="H239" s="264"/>
      <c r="I239" s="1"/>
      <c r="J239" s="230"/>
      <c r="K239" s="50"/>
      <c r="N239" s="4"/>
    </row>
    <row r="240" spans="1:14" s="16" customFormat="1" ht="25.5" customHeight="1" x14ac:dyDescent="0.35">
      <c r="A240" s="30"/>
      <c r="B240" s="30"/>
      <c r="C240" s="76" t="s">
        <v>2</v>
      </c>
      <c r="D240" s="87" t="s">
        <v>11</v>
      </c>
      <c r="E240" s="145">
        <v>42.9</v>
      </c>
      <c r="F240" s="170">
        <f>E240*F239</f>
        <v>462.46199999999993</v>
      </c>
      <c r="G240" s="256"/>
      <c r="H240" s="257"/>
      <c r="I240" s="1"/>
      <c r="J240" s="230"/>
    </row>
    <row r="241" spans="1:14" s="16" customFormat="1" ht="12.75" customHeight="1" x14ac:dyDescent="0.35">
      <c r="A241" s="30"/>
      <c r="B241" s="30"/>
      <c r="C241" s="76" t="s">
        <v>563</v>
      </c>
      <c r="D241" s="87" t="s">
        <v>3</v>
      </c>
      <c r="E241" s="145">
        <v>0.04</v>
      </c>
      <c r="F241" s="170">
        <f>E241*F239</f>
        <v>0.43119999999999997</v>
      </c>
      <c r="G241" s="265"/>
      <c r="H241" s="266"/>
      <c r="I241" s="1"/>
      <c r="J241" s="230"/>
      <c r="K241" s="50"/>
    </row>
    <row r="242" spans="1:14" s="16" customFormat="1" ht="38.25" customHeight="1" x14ac:dyDescent="0.35">
      <c r="A242" s="30"/>
      <c r="B242" s="30"/>
      <c r="C242" s="76" t="s">
        <v>116</v>
      </c>
      <c r="D242" s="87" t="s">
        <v>17</v>
      </c>
      <c r="E242" s="145">
        <v>0.84</v>
      </c>
      <c r="F242" s="170">
        <f>E242*F239</f>
        <v>9.0551999999999992</v>
      </c>
      <c r="G242" s="265"/>
      <c r="H242" s="257"/>
      <c r="I242" s="1"/>
      <c r="J242" s="230"/>
      <c r="K242" s="50"/>
    </row>
    <row r="243" spans="1:14" s="4" customFormat="1" ht="26.5" x14ac:dyDescent="0.35">
      <c r="A243" s="73">
        <v>19</v>
      </c>
      <c r="B243" s="73" t="s">
        <v>247</v>
      </c>
      <c r="C243" s="74" t="s">
        <v>519</v>
      </c>
      <c r="D243" s="176" t="s">
        <v>24</v>
      </c>
      <c r="E243" s="231"/>
      <c r="F243" s="229">
        <v>0.12479999999999999</v>
      </c>
      <c r="G243" s="274"/>
      <c r="H243" s="274"/>
      <c r="I243" s="1"/>
      <c r="J243" s="230"/>
      <c r="K243" s="50"/>
      <c r="L243" s="14"/>
    </row>
    <row r="244" spans="1:14" s="4" customFormat="1" ht="25.5" customHeight="1" x14ac:dyDescent="0.35">
      <c r="A244" s="30"/>
      <c r="B244" s="30"/>
      <c r="C244" s="76" t="s">
        <v>2</v>
      </c>
      <c r="D244" s="87" t="s">
        <v>11</v>
      </c>
      <c r="E244" s="184">
        <v>146.41999999999999</v>
      </c>
      <c r="F244" s="170">
        <f>E244*F243</f>
        <v>18.273215999999998</v>
      </c>
      <c r="G244" s="256"/>
      <c r="H244" s="257"/>
      <c r="I244" s="1"/>
      <c r="J244" s="230"/>
    </row>
    <row r="245" spans="1:14" s="4" customFormat="1" ht="12.75" customHeight="1" x14ac:dyDescent="0.35">
      <c r="A245" s="30"/>
      <c r="B245" s="30"/>
      <c r="C245" s="76" t="s">
        <v>14</v>
      </c>
      <c r="D245" s="87" t="s">
        <v>12</v>
      </c>
      <c r="E245" s="184">
        <v>3.16</v>
      </c>
      <c r="F245" s="170">
        <f>E245*F243</f>
        <v>0.394368</v>
      </c>
      <c r="G245" s="275"/>
      <c r="H245" s="257"/>
      <c r="I245" s="1"/>
      <c r="J245" s="230"/>
    </row>
    <row r="246" spans="1:14" s="4" customFormat="1" ht="12.75" customHeight="1" x14ac:dyDescent="0.35">
      <c r="A246" s="30"/>
      <c r="B246" s="30"/>
      <c r="C246" s="76" t="s">
        <v>228</v>
      </c>
      <c r="D246" s="87" t="s">
        <v>15</v>
      </c>
      <c r="E246" s="184">
        <v>3.6</v>
      </c>
      <c r="F246" s="170">
        <f>E246*F243</f>
        <v>0.44928000000000001</v>
      </c>
      <c r="G246" s="275"/>
      <c r="H246" s="257"/>
      <c r="I246" s="1"/>
      <c r="J246" s="230"/>
      <c r="K246" s="50"/>
    </row>
    <row r="247" spans="1:14" s="4" customFormat="1" ht="12.75" customHeight="1" x14ac:dyDescent="0.35">
      <c r="A247" s="30"/>
      <c r="B247" s="30"/>
      <c r="C247" s="76" t="s">
        <v>520</v>
      </c>
      <c r="D247" s="87" t="s">
        <v>17</v>
      </c>
      <c r="E247" s="184">
        <v>100</v>
      </c>
      <c r="F247" s="170">
        <f>E247*F243</f>
        <v>12.479999999999999</v>
      </c>
      <c r="G247" s="275"/>
      <c r="H247" s="257"/>
      <c r="I247" s="1"/>
      <c r="J247" s="230"/>
      <c r="K247" s="50"/>
    </row>
    <row r="248" spans="1:14" s="4" customFormat="1" x14ac:dyDescent="0.35">
      <c r="A248" s="73">
        <v>20</v>
      </c>
      <c r="B248" s="73" t="s">
        <v>247</v>
      </c>
      <c r="C248" s="74" t="s">
        <v>531</v>
      </c>
      <c r="D248" s="176" t="s">
        <v>24</v>
      </c>
      <c r="E248" s="231"/>
      <c r="F248" s="229">
        <v>0.12</v>
      </c>
      <c r="G248" s="274"/>
      <c r="H248" s="274"/>
      <c r="I248" s="1"/>
      <c r="J248" s="230"/>
      <c r="K248" s="50"/>
      <c r="L248" s="14"/>
    </row>
    <row r="249" spans="1:14" s="4" customFormat="1" ht="25.5" customHeight="1" x14ac:dyDescent="0.35">
      <c r="A249" s="30"/>
      <c r="B249" s="30"/>
      <c r="C249" s="76" t="s">
        <v>2</v>
      </c>
      <c r="D249" s="87" t="s">
        <v>11</v>
      </c>
      <c r="E249" s="184">
        <v>146.41999999999999</v>
      </c>
      <c r="F249" s="170">
        <f>E249*F248</f>
        <v>17.570399999999999</v>
      </c>
      <c r="G249" s="256"/>
      <c r="H249" s="257"/>
      <c r="I249" s="1"/>
      <c r="J249" s="230"/>
    </row>
    <row r="250" spans="1:14" s="55" customFormat="1" ht="25.5" customHeight="1" x14ac:dyDescent="0.35">
      <c r="A250" s="36"/>
      <c r="B250" s="35"/>
      <c r="C250" s="34" t="s">
        <v>248</v>
      </c>
      <c r="D250" s="173" t="s">
        <v>13</v>
      </c>
      <c r="E250" s="186"/>
      <c r="F250" s="178">
        <v>2</v>
      </c>
      <c r="G250" s="268"/>
      <c r="H250" s="256"/>
      <c r="I250" s="1"/>
      <c r="J250" s="230"/>
      <c r="K250" s="50"/>
    </row>
    <row r="251" spans="1:14" s="4" customFormat="1" ht="12.75" customHeight="1" x14ac:dyDescent="0.35">
      <c r="A251" s="30"/>
      <c r="B251" s="30"/>
      <c r="C251" s="76" t="s">
        <v>532</v>
      </c>
      <c r="D251" s="87" t="s">
        <v>17</v>
      </c>
      <c r="E251" s="184">
        <v>102</v>
      </c>
      <c r="F251" s="170">
        <f>E251*F248</f>
        <v>12.24</v>
      </c>
      <c r="G251" s="275"/>
      <c r="H251" s="257"/>
      <c r="I251" s="1"/>
      <c r="J251" s="230"/>
      <c r="K251" s="50"/>
    </row>
    <row r="252" spans="1:14" s="16" customFormat="1" ht="26.5" x14ac:dyDescent="0.35">
      <c r="A252" s="73">
        <v>21</v>
      </c>
      <c r="B252" s="73" t="s">
        <v>249</v>
      </c>
      <c r="C252" s="74" t="s">
        <v>533</v>
      </c>
      <c r="D252" s="176" t="s">
        <v>24</v>
      </c>
      <c r="E252" s="228"/>
      <c r="F252" s="229">
        <v>0.66320000000000001</v>
      </c>
      <c r="G252" s="264"/>
      <c r="H252" s="264"/>
      <c r="I252" s="1"/>
      <c r="J252" s="230"/>
      <c r="K252" s="50"/>
      <c r="N252" s="4"/>
    </row>
    <row r="253" spans="1:14" s="16" customFormat="1" ht="25.5" customHeight="1" x14ac:dyDescent="0.35">
      <c r="A253" s="30"/>
      <c r="B253" s="21" t="s">
        <v>21</v>
      </c>
      <c r="C253" s="76" t="s">
        <v>2</v>
      </c>
      <c r="D253" s="87" t="s">
        <v>11</v>
      </c>
      <c r="E253" s="187">
        <v>94.88</v>
      </c>
      <c r="F253" s="170">
        <f>E253*F252</f>
        <v>62.924416000000001</v>
      </c>
      <c r="G253" s="256"/>
      <c r="H253" s="257"/>
      <c r="I253" s="1"/>
      <c r="J253" s="230"/>
    </row>
    <row r="254" spans="1:14" s="16" customFormat="1" ht="12.75" customHeight="1" x14ac:dyDescent="0.35">
      <c r="A254" s="30"/>
      <c r="B254" s="30"/>
      <c r="C254" s="76" t="s">
        <v>250</v>
      </c>
      <c r="D254" s="87" t="s">
        <v>12</v>
      </c>
      <c r="E254" s="187">
        <v>6.48</v>
      </c>
      <c r="F254" s="170">
        <f>E254*F252</f>
        <v>4.297536</v>
      </c>
      <c r="G254" s="265"/>
      <c r="H254" s="257"/>
      <c r="I254" s="1"/>
      <c r="J254" s="230"/>
    </row>
    <row r="255" spans="1:14" s="16" customFormat="1" ht="12.75" customHeight="1" x14ac:dyDescent="0.35">
      <c r="A255" s="30"/>
      <c r="B255" s="30"/>
      <c r="C255" s="76" t="s">
        <v>149</v>
      </c>
      <c r="D255" s="87" t="s">
        <v>12</v>
      </c>
      <c r="E255" s="187">
        <v>9.9700000000000006</v>
      </c>
      <c r="F255" s="170">
        <f>E255*F252</f>
        <v>6.6121040000000004</v>
      </c>
      <c r="G255" s="265"/>
      <c r="H255" s="257"/>
      <c r="I255" s="1"/>
      <c r="J255" s="230"/>
    </row>
    <row r="256" spans="1:14" s="16" customFormat="1" ht="12.75" customHeight="1" x14ac:dyDescent="0.35">
      <c r="A256" s="30"/>
      <c r="B256" s="30"/>
      <c r="C256" s="76" t="s">
        <v>155</v>
      </c>
      <c r="D256" s="87" t="s">
        <v>15</v>
      </c>
      <c r="E256" s="187">
        <v>1.1499999999999999</v>
      </c>
      <c r="F256" s="170">
        <f>E256*F252</f>
        <v>0.76267999999999991</v>
      </c>
      <c r="G256" s="265"/>
      <c r="H256" s="257"/>
      <c r="I256" s="1"/>
      <c r="J256" s="230"/>
      <c r="K256" s="50"/>
    </row>
    <row r="257" spans="1:14" s="16" customFormat="1" ht="63.75" customHeight="1" x14ac:dyDescent="0.35">
      <c r="A257" s="73"/>
      <c r="B257" s="73"/>
      <c r="C257" s="128" t="s">
        <v>524</v>
      </c>
      <c r="D257" s="188" t="s">
        <v>17</v>
      </c>
      <c r="E257" s="189">
        <v>100</v>
      </c>
      <c r="F257" s="170">
        <f>E257*F252</f>
        <v>66.320000000000007</v>
      </c>
      <c r="G257" s="276"/>
      <c r="H257" s="257"/>
      <c r="I257" s="1"/>
      <c r="J257" s="230"/>
      <c r="K257" s="50"/>
    </row>
    <row r="258" spans="1:14" s="49" customFormat="1" ht="26.5" x14ac:dyDescent="0.35">
      <c r="A258" s="37">
        <v>22</v>
      </c>
      <c r="B258" s="31" t="s">
        <v>365</v>
      </c>
      <c r="C258" s="38" t="s">
        <v>525</v>
      </c>
      <c r="D258" s="171" t="s">
        <v>40</v>
      </c>
      <c r="E258" s="231"/>
      <c r="F258" s="229">
        <v>0.48</v>
      </c>
      <c r="G258" s="262"/>
      <c r="H258" s="263"/>
      <c r="I258" s="1"/>
      <c r="J258" s="230"/>
      <c r="K258" s="50"/>
      <c r="N258" s="4"/>
    </row>
    <row r="259" spans="1:14" s="49" customFormat="1" ht="25.5" customHeight="1" x14ac:dyDescent="0.35">
      <c r="A259" s="37"/>
      <c r="B259" s="39"/>
      <c r="C259" s="18" t="s">
        <v>70</v>
      </c>
      <c r="D259" s="87" t="s">
        <v>11</v>
      </c>
      <c r="E259" s="169">
        <f>25.428/1.2</f>
        <v>21.19</v>
      </c>
      <c r="F259" s="170">
        <f>E259*F258</f>
        <v>10.171200000000001</v>
      </c>
      <c r="G259" s="256"/>
      <c r="H259" s="257"/>
      <c r="I259" s="1"/>
      <c r="J259" s="230"/>
      <c r="K259" s="50"/>
      <c r="M259" s="23"/>
    </row>
    <row r="260" spans="1:14" s="49" customFormat="1" ht="63.75" customHeight="1" x14ac:dyDescent="0.35">
      <c r="A260" s="37"/>
      <c r="B260" s="39"/>
      <c r="C260" s="34" t="s">
        <v>156</v>
      </c>
      <c r="D260" s="173" t="s">
        <v>13</v>
      </c>
      <c r="E260" s="175">
        <v>15</v>
      </c>
      <c r="F260" s="170">
        <f>E260*F258</f>
        <v>7.1999999999999993</v>
      </c>
      <c r="G260" s="256"/>
      <c r="H260" s="257"/>
      <c r="I260" s="1"/>
      <c r="J260" s="230"/>
      <c r="K260" s="50"/>
    </row>
    <row r="261" spans="1:14" s="49" customFormat="1" ht="12.75" customHeight="1" x14ac:dyDescent="0.35">
      <c r="A261" s="37"/>
      <c r="B261" s="39"/>
      <c r="C261" s="34" t="s">
        <v>366</v>
      </c>
      <c r="D261" s="173" t="s">
        <v>88</v>
      </c>
      <c r="E261" s="175">
        <v>100</v>
      </c>
      <c r="F261" s="170">
        <f>E261*F258</f>
        <v>48</v>
      </c>
      <c r="G261" s="256"/>
      <c r="H261" s="257"/>
      <c r="I261" s="1"/>
      <c r="J261" s="230"/>
      <c r="K261" s="50"/>
    </row>
    <row r="262" spans="1:14" s="4" customFormat="1" x14ac:dyDescent="0.35">
      <c r="A262" s="73">
        <v>23</v>
      </c>
      <c r="B262" s="73" t="s">
        <v>251</v>
      </c>
      <c r="C262" s="74" t="s">
        <v>526</v>
      </c>
      <c r="D262" s="176" t="s">
        <v>27</v>
      </c>
      <c r="E262" s="231"/>
      <c r="F262" s="229">
        <v>2.8639999999999999</v>
      </c>
      <c r="G262" s="264"/>
      <c r="H262" s="264"/>
      <c r="I262" s="1"/>
      <c r="J262" s="230"/>
      <c r="K262" s="50"/>
    </row>
    <row r="263" spans="1:14" s="4" customFormat="1" ht="25.5" customHeight="1" x14ac:dyDescent="0.35">
      <c r="A263" s="30"/>
      <c r="B263" s="30"/>
      <c r="C263" s="18" t="s">
        <v>70</v>
      </c>
      <c r="D263" s="179" t="s">
        <v>11</v>
      </c>
      <c r="E263" s="169">
        <f>4.524/1.2</f>
        <v>3.77</v>
      </c>
      <c r="F263" s="170">
        <f>E263*F262</f>
        <v>10.797279999999999</v>
      </c>
      <c r="G263" s="256"/>
      <c r="H263" s="257"/>
      <c r="I263" s="1"/>
      <c r="J263" s="230"/>
      <c r="M263" s="23"/>
    </row>
    <row r="264" spans="1:14" s="4" customFormat="1" x14ac:dyDescent="0.35">
      <c r="A264" s="73">
        <v>24</v>
      </c>
      <c r="B264" s="73" t="s">
        <v>252</v>
      </c>
      <c r="C264" s="74" t="s">
        <v>253</v>
      </c>
      <c r="D264" s="176" t="s">
        <v>24</v>
      </c>
      <c r="E264" s="231"/>
      <c r="F264" s="229">
        <v>1.0183</v>
      </c>
      <c r="G264" s="264"/>
      <c r="H264" s="264"/>
      <c r="I264" s="1"/>
      <c r="J264" s="230"/>
      <c r="K264" s="50"/>
    </row>
    <row r="265" spans="1:14" s="4" customFormat="1" ht="25.5" customHeight="1" x14ac:dyDescent="0.35">
      <c r="A265" s="30"/>
      <c r="B265" s="30"/>
      <c r="C265" s="18" t="s">
        <v>70</v>
      </c>
      <c r="D265" s="179" t="s">
        <v>11</v>
      </c>
      <c r="E265" s="169">
        <v>11.8</v>
      </c>
      <c r="F265" s="170">
        <f>E265*F264</f>
        <v>12.015940000000001</v>
      </c>
      <c r="G265" s="256"/>
      <c r="H265" s="257"/>
      <c r="I265" s="1"/>
      <c r="J265" s="230"/>
      <c r="M265" s="23"/>
    </row>
    <row r="266" spans="1:14" s="23" customFormat="1" ht="26.5" x14ac:dyDescent="0.35">
      <c r="A266" s="118">
        <v>25</v>
      </c>
      <c r="B266" s="118" t="s">
        <v>254</v>
      </c>
      <c r="C266" s="119" t="s">
        <v>255</v>
      </c>
      <c r="D266" s="168" t="s">
        <v>24</v>
      </c>
      <c r="E266" s="232"/>
      <c r="F266" s="229">
        <v>0.91949999999999998</v>
      </c>
      <c r="G266" s="255"/>
      <c r="H266" s="277"/>
      <c r="I266" s="1"/>
      <c r="J266" s="230"/>
      <c r="K266" s="50"/>
      <c r="N266" s="4"/>
    </row>
    <row r="267" spans="1:14" s="23" customFormat="1" ht="25.5" customHeight="1" x14ac:dyDescent="0.35">
      <c r="A267" s="28"/>
      <c r="B267" s="28"/>
      <c r="C267" s="120" t="s">
        <v>2</v>
      </c>
      <c r="D267" s="130" t="s">
        <v>11</v>
      </c>
      <c r="E267" s="170">
        <v>69.87</v>
      </c>
      <c r="F267" s="170">
        <f>E267*F266</f>
        <v>64.24546500000001</v>
      </c>
      <c r="G267" s="256"/>
      <c r="H267" s="257"/>
      <c r="I267" s="1"/>
      <c r="J267" s="230"/>
    </row>
    <row r="268" spans="1:14" s="4" customFormat="1" x14ac:dyDescent="0.35">
      <c r="A268" s="118">
        <v>26</v>
      </c>
      <c r="B268" s="118" t="s">
        <v>256</v>
      </c>
      <c r="C268" s="119" t="s">
        <v>527</v>
      </c>
      <c r="D268" s="168" t="s">
        <v>27</v>
      </c>
      <c r="E268" s="229"/>
      <c r="F268" s="229">
        <v>0.95099999999999996</v>
      </c>
      <c r="G268" s="255"/>
      <c r="H268" s="255"/>
      <c r="I268" s="1"/>
      <c r="J268" s="230"/>
      <c r="K268" s="50"/>
    </row>
    <row r="269" spans="1:14" s="4" customFormat="1" ht="25.5" customHeight="1" x14ac:dyDescent="0.35">
      <c r="A269" s="28"/>
      <c r="B269" s="28"/>
      <c r="C269" s="120" t="s">
        <v>2</v>
      </c>
      <c r="D269" s="130" t="s">
        <v>11</v>
      </c>
      <c r="E269" s="170">
        <v>14.28</v>
      </c>
      <c r="F269" s="170">
        <f>E269*F268</f>
        <v>13.580279999999998</v>
      </c>
      <c r="G269" s="256"/>
      <c r="H269" s="257"/>
      <c r="I269" s="1"/>
      <c r="J269" s="230"/>
    </row>
    <row r="270" spans="1:14" s="3" customFormat="1" ht="39.5" x14ac:dyDescent="0.35">
      <c r="A270" s="19">
        <v>27</v>
      </c>
      <c r="B270" s="19" t="s">
        <v>72</v>
      </c>
      <c r="C270" s="20" t="s">
        <v>73</v>
      </c>
      <c r="D270" s="143" t="s">
        <v>24</v>
      </c>
      <c r="E270" s="232"/>
      <c r="F270" s="229">
        <v>1.0183</v>
      </c>
      <c r="G270" s="261"/>
      <c r="H270" s="278"/>
      <c r="I270" s="1"/>
      <c r="J270" s="230"/>
      <c r="K270" s="50"/>
      <c r="N270" s="4"/>
    </row>
    <row r="271" spans="1:14" s="3" customFormat="1" ht="25.5" customHeight="1" x14ac:dyDescent="0.35">
      <c r="A271" s="21"/>
      <c r="B271" s="21"/>
      <c r="C271" s="18" t="s">
        <v>70</v>
      </c>
      <c r="D271" s="130" t="s">
        <v>11</v>
      </c>
      <c r="E271" s="169">
        <f>23.808/1.2</f>
        <v>19.84</v>
      </c>
      <c r="F271" s="170">
        <f>E271*F270</f>
        <v>20.203071999999999</v>
      </c>
      <c r="G271" s="256"/>
      <c r="H271" s="257"/>
      <c r="I271" s="1"/>
      <c r="J271" s="230"/>
      <c r="M271" s="23"/>
    </row>
    <row r="272" spans="1:14" s="3" customFormat="1" ht="38.25" customHeight="1" x14ac:dyDescent="0.35">
      <c r="A272" s="21"/>
      <c r="B272" s="21" t="s">
        <v>74</v>
      </c>
      <c r="C272" s="22" t="s">
        <v>75</v>
      </c>
      <c r="D272" s="190" t="s">
        <v>17</v>
      </c>
      <c r="E272" s="129">
        <v>102</v>
      </c>
      <c r="F272" s="170">
        <f>E272*F270</f>
        <v>103.86660000000001</v>
      </c>
      <c r="G272" s="270"/>
      <c r="H272" s="257"/>
      <c r="I272" s="1"/>
      <c r="J272" s="230"/>
      <c r="K272" s="50"/>
    </row>
    <row r="273" spans="1:14" s="3" customFormat="1" ht="25.5" customHeight="1" x14ac:dyDescent="0.35">
      <c r="A273" s="21"/>
      <c r="B273" s="21" t="s">
        <v>76</v>
      </c>
      <c r="C273" s="22" t="s">
        <v>257</v>
      </c>
      <c r="D273" s="190" t="s">
        <v>17</v>
      </c>
      <c r="E273" s="129">
        <v>104</v>
      </c>
      <c r="F273" s="170">
        <f>E273*F270</f>
        <v>105.9032</v>
      </c>
      <c r="G273" s="270"/>
      <c r="H273" s="257"/>
      <c r="I273" s="1"/>
      <c r="J273" s="230"/>
      <c r="K273" s="50"/>
    </row>
    <row r="274" spans="1:14" s="3" customFormat="1" ht="26.5" x14ac:dyDescent="0.35">
      <c r="A274" s="19">
        <v>28</v>
      </c>
      <c r="B274" s="19" t="s">
        <v>78</v>
      </c>
      <c r="C274" s="20" t="s">
        <v>79</v>
      </c>
      <c r="D274" s="143" t="s">
        <v>27</v>
      </c>
      <c r="E274" s="232"/>
      <c r="F274" s="229">
        <v>2.8639999999999999</v>
      </c>
      <c r="G274" s="261"/>
      <c r="H274" s="278"/>
      <c r="I274" s="1"/>
      <c r="J274" s="230"/>
      <c r="K274" s="50"/>
      <c r="N274" s="4"/>
    </row>
    <row r="275" spans="1:14" s="3" customFormat="1" ht="25.5" customHeight="1" x14ac:dyDescent="0.35">
      <c r="A275" s="21"/>
      <c r="B275" s="21" t="s">
        <v>21</v>
      </c>
      <c r="C275" s="18" t="s">
        <v>70</v>
      </c>
      <c r="D275" s="130" t="s">
        <v>11</v>
      </c>
      <c r="E275" s="169">
        <v>7.992</v>
      </c>
      <c r="F275" s="170">
        <f>E275*F274</f>
        <v>22.889087999999997</v>
      </c>
      <c r="G275" s="256"/>
      <c r="H275" s="257"/>
      <c r="I275" s="1"/>
      <c r="J275" s="230"/>
      <c r="M275" s="23"/>
    </row>
    <row r="276" spans="1:14" s="3" customFormat="1" ht="12.75" customHeight="1" x14ac:dyDescent="0.35">
      <c r="A276" s="21"/>
      <c r="B276" s="21" t="s">
        <v>22</v>
      </c>
      <c r="C276" s="22" t="s">
        <v>14</v>
      </c>
      <c r="D276" s="130" t="s">
        <v>12</v>
      </c>
      <c r="E276" s="129">
        <v>1.33</v>
      </c>
      <c r="F276" s="170">
        <f>E276*F274</f>
        <v>3.8091200000000001</v>
      </c>
      <c r="G276" s="270"/>
      <c r="H276" s="257"/>
      <c r="I276" s="1"/>
      <c r="J276" s="230"/>
    </row>
    <row r="277" spans="1:14" s="3" customFormat="1" ht="12.75" customHeight="1" x14ac:dyDescent="0.35">
      <c r="A277" s="21"/>
      <c r="B277" s="21" t="s">
        <v>80</v>
      </c>
      <c r="C277" s="22" t="s">
        <v>81</v>
      </c>
      <c r="D277" s="130" t="s">
        <v>12</v>
      </c>
      <c r="E277" s="129">
        <v>2.0099999999999998</v>
      </c>
      <c r="F277" s="170">
        <f>E277*F274</f>
        <v>5.7566399999999991</v>
      </c>
      <c r="G277" s="270"/>
      <c r="H277" s="257"/>
      <c r="I277" s="1"/>
      <c r="J277" s="230"/>
    </row>
    <row r="278" spans="1:14" s="3" customFormat="1" ht="25.5" customHeight="1" x14ac:dyDescent="0.35">
      <c r="A278" s="21"/>
      <c r="B278" s="21" t="s">
        <v>82</v>
      </c>
      <c r="C278" s="22" t="s">
        <v>83</v>
      </c>
      <c r="D278" s="190" t="s">
        <v>13</v>
      </c>
      <c r="E278" s="129">
        <v>263</v>
      </c>
      <c r="F278" s="170">
        <f>E278*F274</f>
        <v>753.23199999999997</v>
      </c>
      <c r="G278" s="270"/>
      <c r="H278" s="257"/>
      <c r="I278" s="1"/>
      <c r="J278" s="230"/>
      <c r="K278" s="50"/>
    </row>
    <row r="279" spans="1:14" s="3" customFormat="1" ht="25.5" customHeight="1" x14ac:dyDescent="0.35">
      <c r="A279" s="21"/>
      <c r="B279" s="21" t="s">
        <v>84</v>
      </c>
      <c r="C279" s="22" t="s">
        <v>85</v>
      </c>
      <c r="D279" s="190" t="s">
        <v>13</v>
      </c>
      <c r="E279" s="129">
        <v>263</v>
      </c>
      <c r="F279" s="170">
        <f>E279*F274</f>
        <v>753.23199999999997</v>
      </c>
      <c r="G279" s="270"/>
      <c r="H279" s="257"/>
      <c r="I279" s="1"/>
      <c r="J279" s="230"/>
      <c r="K279" s="50"/>
    </row>
    <row r="280" spans="1:14" s="3" customFormat="1" ht="25.5" customHeight="1" x14ac:dyDescent="0.35">
      <c r="A280" s="21"/>
      <c r="B280" s="21" t="s">
        <v>86</v>
      </c>
      <c r="C280" s="22" t="s">
        <v>87</v>
      </c>
      <c r="D280" s="190" t="s">
        <v>88</v>
      </c>
      <c r="E280" s="129">
        <v>101</v>
      </c>
      <c r="F280" s="170">
        <f>E280*F274</f>
        <v>289.26400000000001</v>
      </c>
      <c r="G280" s="270"/>
      <c r="H280" s="257"/>
      <c r="I280" s="1"/>
      <c r="J280" s="230"/>
      <c r="K280" s="50"/>
    </row>
    <row r="281" spans="1:14" s="16" customFormat="1" ht="39.5" x14ac:dyDescent="0.35">
      <c r="A281" s="118">
        <v>29</v>
      </c>
      <c r="B281" s="118" t="s">
        <v>90</v>
      </c>
      <c r="C281" s="119" t="s">
        <v>258</v>
      </c>
      <c r="D281" s="168" t="s">
        <v>24</v>
      </c>
      <c r="E281" s="229"/>
      <c r="F281" s="229">
        <v>0.91949999999999998</v>
      </c>
      <c r="G281" s="255"/>
      <c r="H281" s="255"/>
      <c r="I281" s="1"/>
      <c r="J281" s="230"/>
      <c r="K281" s="50"/>
      <c r="N281" s="4"/>
    </row>
    <row r="282" spans="1:14" s="16" customFormat="1" ht="25.5" customHeight="1" x14ac:dyDescent="0.35">
      <c r="A282" s="28"/>
      <c r="B282" s="28"/>
      <c r="C282" s="120" t="s">
        <v>2</v>
      </c>
      <c r="D282" s="130" t="s">
        <v>11</v>
      </c>
      <c r="E282" s="191">
        <v>190.9</v>
      </c>
      <c r="F282" s="170">
        <f>E282*F281</f>
        <v>175.53255000000001</v>
      </c>
      <c r="G282" s="256"/>
      <c r="H282" s="257"/>
      <c r="I282" s="1"/>
      <c r="J282" s="230"/>
    </row>
    <row r="283" spans="1:14" s="16" customFormat="1" ht="25.5" customHeight="1" x14ac:dyDescent="0.35">
      <c r="A283" s="28"/>
      <c r="B283" s="28"/>
      <c r="C283" s="120" t="s">
        <v>91</v>
      </c>
      <c r="D283" s="130" t="s">
        <v>12</v>
      </c>
      <c r="E283" s="191">
        <v>4.5599999999999996</v>
      </c>
      <c r="F283" s="170">
        <f>E283*F281</f>
        <v>4.19292</v>
      </c>
      <c r="G283" s="279"/>
      <c r="H283" s="257"/>
      <c r="I283" s="1"/>
      <c r="J283" s="230"/>
    </row>
    <row r="284" spans="1:14" s="16" customFormat="1" ht="25.5" customHeight="1" x14ac:dyDescent="0.35">
      <c r="A284" s="28"/>
      <c r="B284" s="28"/>
      <c r="C284" s="120" t="s">
        <v>565</v>
      </c>
      <c r="D284" s="130" t="s">
        <v>17</v>
      </c>
      <c r="E284" s="191">
        <v>102</v>
      </c>
      <c r="F284" s="170">
        <f>E284*F281</f>
        <v>93.789000000000001</v>
      </c>
      <c r="G284" s="279"/>
      <c r="H284" s="257"/>
      <c r="I284" s="1"/>
      <c r="J284" s="230"/>
      <c r="K284" s="50"/>
    </row>
    <row r="285" spans="1:14" s="16" customFormat="1" ht="12.75" customHeight="1" x14ac:dyDescent="0.35">
      <c r="A285" s="28"/>
      <c r="B285" s="28"/>
      <c r="C285" s="120" t="s">
        <v>89</v>
      </c>
      <c r="D285" s="130" t="s">
        <v>15</v>
      </c>
      <c r="E285" s="191">
        <v>15</v>
      </c>
      <c r="F285" s="170">
        <f>E285*F281</f>
        <v>13.7925</v>
      </c>
      <c r="G285" s="279"/>
      <c r="H285" s="257"/>
      <c r="I285" s="1"/>
      <c r="J285" s="230"/>
      <c r="K285" s="50"/>
    </row>
    <row r="286" spans="1:14" s="16" customFormat="1" ht="25.5" customHeight="1" x14ac:dyDescent="0.35">
      <c r="A286" s="28"/>
      <c r="B286" s="28"/>
      <c r="C286" s="120" t="s">
        <v>92</v>
      </c>
      <c r="D286" s="130" t="s">
        <v>3</v>
      </c>
      <c r="E286" s="191">
        <v>1</v>
      </c>
      <c r="F286" s="170">
        <f>E286*F281</f>
        <v>0.91949999999999998</v>
      </c>
      <c r="G286" s="279"/>
      <c r="H286" s="257"/>
      <c r="I286" s="1"/>
      <c r="J286" s="230"/>
      <c r="K286" s="50"/>
    </row>
    <row r="287" spans="1:14" s="16" customFormat="1" ht="12.75" customHeight="1" x14ac:dyDescent="0.35">
      <c r="A287" s="28"/>
      <c r="B287" s="28"/>
      <c r="C287" s="120" t="s">
        <v>93</v>
      </c>
      <c r="D287" s="130" t="s">
        <v>15</v>
      </c>
      <c r="E287" s="191">
        <v>20</v>
      </c>
      <c r="F287" s="170">
        <f>E287*F281</f>
        <v>18.39</v>
      </c>
      <c r="G287" s="279"/>
      <c r="H287" s="257"/>
      <c r="I287" s="1"/>
      <c r="J287" s="230"/>
      <c r="K287" s="50"/>
    </row>
    <row r="288" spans="1:14" s="16" customFormat="1" ht="39.5" x14ac:dyDescent="0.35">
      <c r="A288" s="118">
        <v>30</v>
      </c>
      <c r="B288" s="118" t="s">
        <v>94</v>
      </c>
      <c r="C288" s="119" t="s">
        <v>95</v>
      </c>
      <c r="D288" s="168" t="s">
        <v>27</v>
      </c>
      <c r="E288" s="229"/>
      <c r="F288" s="229">
        <v>0.95099999999999996</v>
      </c>
      <c r="G288" s="255"/>
      <c r="H288" s="255"/>
      <c r="I288" s="1"/>
      <c r="J288" s="230"/>
      <c r="K288" s="50"/>
      <c r="N288" s="4"/>
    </row>
    <row r="289" spans="1:14" s="16" customFormat="1" ht="25.5" customHeight="1" x14ac:dyDescent="0.35">
      <c r="A289" s="28"/>
      <c r="B289" s="28"/>
      <c r="C289" s="120" t="s">
        <v>2</v>
      </c>
      <c r="D289" s="130" t="s">
        <v>11</v>
      </c>
      <c r="E289" s="191">
        <v>58.2</v>
      </c>
      <c r="F289" s="170">
        <f>E289*F288</f>
        <v>55.348199999999999</v>
      </c>
      <c r="G289" s="256"/>
      <c r="H289" s="257"/>
      <c r="I289" s="1"/>
      <c r="J289" s="230"/>
    </row>
    <row r="290" spans="1:14" s="16" customFormat="1" ht="25.5" customHeight="1" x14ac:dyDescent="0.35">
      <c r="A290" s="28"/>
      <c r="B290" s="28"/>
      <c r="C290" s="120" t="s">
        <v>91</v>
      </c>
      <c r="D290" s="130" t="s">
        <v>12</v>
      </c>
      <c r="E290" s="191">
        <v>4.22</v>
      </c>
      <c r="F290" s="170">
        <f>E290*F288</f>
        <v>4.0132199999999996</v>
      </c>
      <c r="G290" s="279"/>
      <c r="H290" s="257"/>
      <c r="I290" s="1"/>
      <c r="J290" s="230"/>
    </row>
    <row r="291" spans="1:14" s="16" customFormat="1" ht="25.5" customHeight="1" x14ac:dyDescent="0.35">
      <c r="A291" s="28"/>
      <c r="B291" s="28"/>
      <c r="C291" s="120" t="s">
        <v>565</v>
      </c>
      <c r="D291" s="130" t="s">
        <v>17</v>
      </c>
      <c r="E291" s="191">
        <v>10</v>
      </c>
      <c r="F291" s="170">
        <f>E291*F288</f>
        <v>9.51</v>
      </c>
      <c r="G291" s="279"/>
      <c r="H291" s="257"/>
      <c r="I291" s="1"/>
      <c r="J291" s="230"/>
      <c r="K291" s="50"/>
    </row>
    <row r="292" spans="1:14" s="16" customFormat="1" ht="12.75" customHeight="1" x14ac:dyDescent="0.35">
      <c r="A292" s="28"/>
      <c r="B292" s="28"/>
      <c r="C292" s="120" t="s">
        <v>89</v>
      </c>
      <c r="D292" s="130" t="s">
        <v>15</v>
      </c>
      <c r="E292" s="191">
        <v>1.5</v>
      </c>
      <c r="F292" s="170">
        <f>E292*F288</f>
        <v>1.4264999999999999</v>
      </c>
      <c r="G292" s="279"/>
      <c r="H292" s="257"/>
      <c r="I292" s="1"/>
      <c r="J292" s="230"/>
      <c r="K292" s="50"/>
    </row>
    <row r="293" spans="1:14" s="16" customFormat="1" ht="25.5" customHeight="1" x14ac:dyDescent="0.35">
      <c r="A293" s="28"/>
      <c r="B293" s="28"/>
      <c r="C293" s="120" t="s">
        <v>92</v>
      </c>
      <c r="D293" s="130" t="s">
        <v>3</v>
      </c>
      <c r="E293" s="191">
        <v>3.7499999999999999E-2</v>
      </c>
      <c r="F293" s="170">
        <f>E293*F288</f>
        <v>3.56625E-2</v>
      </c>
      <c r="G293" s="279"/>
      <c r="H293" s="257"/>
      <c r="I293" s="1"/>
      <c r="J293" s="230"/>
      <c r="K293" s="50"/>
    </row>
    <row r="294" spans="1:14" s="16" customFormat="1" ht="12.75" customHeight="1" x14ac:dyDescent="0.35">
      <c r="A294" s="28"/>
      <c r="B294" s="28"/>
      <c r="C294" s="120" t="s">
        <v>93</v>
      </c>
      <c r="D294" s="130" t="s">
        <v>15</v>
      </c>
      <c r="E294" s="191">
        <v>2</v>
      </c>
      <c r="F294" s="170">
        <f>E294*F288</f>
        <v>1.9019999999999999</v>
      </c>
      <c r="G294" s="279"/>
      <c r="H294" s="257"/>
      <c r="I294" s="1"/>
      <c r="J294" s="230"/>
      <c r="K294" s="50"/>
    </row>
    <row r="295" spans="1:14" s="16" customFormat="1" ht="12.75" customHeight="1" x14ac:dyDescent="0.35">
      <c r="A295" s="28"/>
      <c r="B295" s="28"/>
      <c r="C295" s="120" t="s">
        <v>96</v>
      </c>
      <c r="D295" s="130" t="s">
        <v>18</v>
      </c>
      <c r="E295" s="191"/>
      <c r="F295" s="170">
        <v>96</v>
      </c>
      <c r="G295" s="279"/>
      <c r="H295" s="256"/>
      <c r="I295" s="1"/>
      <c r="J295" s="230"/>
      <c r="K295" s="50"/>
    </row>
    <row r="296" spans="1:14" s="16" customFormat="1" ht="39.5" x14ac:dyDescent="0.35">
      <c r="A296" s="73">
        <v>31</v>
      </c>
      <c r="B296" s="73" t="s">
        <v>259</v>
      </c>
      <c r="C296" s="74" t="s">
        <v>260</v>
      </c>
      <c r="D296" s="176" t="s">
        <v>27</v>
      </c>
      <c r="E296" s="231"/>
      <c r="F296" s="229">
        <v>0.215</v>
      </c>
      <c r="G296" s="264"/>
      <c r="H296" s="264"/>
      <c r="I296" s="1"/>
      <c r="J296" s="230"/>
      <c r="K296" s="50"/>
      <c r="N296" s="4"/>
    </row>
    <row r="297" spans="1:14" s="16" customFormat="1" ht="25.5" customHeight="1" x14ac:dyDescent="0.35">
      <c r="A297" s="30"/>
      <c r="B297" s="30"/>
      <c r="C297" s="76" t="s">
        <v>2</v>
      </c>
      <c r="D297" s="87" t="s">
        <v>11</v>
      </c>
      <c r="E297" s="184">
        <v>18.89</v>
      </c>
      <c r="F297" s="170">
        <f>E297*F296</f>
        <v>4.06135</v>
      </c>
      <c r="G297" s="256"/>
      <c r="H297" s="257"/>
      <c r="I297" s="1"/>
      <c r="J297" s="230"/>
    </row>
    <row r="298" spans="1:14" s="16" customFormat="1" ht="12.75" customHeight="1" x14ac:dyDescent="0.35">
      <c r="A298" s="30"/>
      <c r="B298" s="30"/>
      <c r="C298" s="76" t="s">
        <v>14</v>
      </c>
      <c r="D298" s="87" t="s">
        <v>12</v>
      </c>
      <c r="E298" s="184">
        <v>1.5</v>
      </c>
      <c r="F298" s="170">
        <f>E298*F296</f>
        <v>0.32250000000000001</v>
      </c>
      <c r="G298" s="275"/>
      <c r="H298" s="257"/>
      <c r="I298" s="1"/>
      <c r="J298" s="230"/>
    </row>
    <row r="299" spans="1:14" s="16" customFormat="1" ht="12.75" customHeight="1" x14ac:dyDescent="0.35">
      <c r="A299" s="30"/>
      <c r="B299" s="30"/>
      <c r="C299" s="76" t="s">
        <v>81</v>
      </c>
      <c r="D299" s="87" t="s">
        <v>12</v>
      </c>
      <c r="E299" s="184">
        <v>4.5999999999999996</v>
      </c>
      <c r="F299" s="170">
        <f>E299*F296</f>
        <v>0.98899999999999988</v>
      </c>
      <c r="G299" s="275"/>
      <c r="H299" s="257"/>
      <c r="I299" s="1"/>
      <c r="J299" s="230"/>
    </row>
    <row r="300" spans="1:14" s="16" customFormat="1" ht="25.5" customHeight="1" x14ac:dyDescent="0.35">
      <c r="A300" s="30"/>
      <c r="B300" s="30"/>
      <c r="C300" s="76" t="s">
        <v>261</v>
      </c>
      <c r="D300" s="87" t="s">
        <v>12</v>
      </c>
      <c r="E300" s="184">
        <v>3.1</v>
      </c>
      <c r="F300" s="170">
        <f>E300*F296</f>
        <v>0.66649999999999998</v>
      </c>
      <c r="G300" s="275"/>
      <c r="H300" s="257"/>
      <c r="I300" s="1"/>
      <c r="J300" s="230"/>
    </row>
    <row r="301" spans="1:14" s="16" customFormat="1" ht="38.25" customHeight="1" x14ac:dyDescent="0.35">
      <c r="A301" s="30"/>
      <c r="B301" s="30"/>
      <c r="C301" s="76" t="s">
        <v>262</v>
      </c>
      <c r="D301" s="87" t="s">
        <v>88</v>
      </c>
      <c r="E301" s="184">
        <v>105</v>
      </c>
      <c r="F301" s="170">
        <f>E301*F296</f>
        <v>22.574999999999999</v>
      </c>
      <c r="G301" s="275"/>
      <c r="H301" s="257"/>
      <c r="I301" s="1"/>
      <c r="J301" s="230"/>
      <c r="K301" s="50"/>
    </row>
    <row r="302" spans="1:14" s="16" customFormat="1" ht="25.5" customHeight="1" x14ac:dyDescent="0.35">
      <c r="A302" s="30"/>
      <c r="B302" s="30"/>
      <c r="C302" s="76" t="s">
        <v>85</v>
      </c>
      <c r="D302" s="87" t="s">
        <v>13</v>
      </c>
      <c r="E302" s="184">
        <v>400</v>
      </c>
      <c r="F302" s="170">
        <f>E302*F296</f>
        <v>86</v>
      </c>
      <c r="G302" s="275"/>
      <c r="H302" s="257"/>
      <c r="I302" s="1"/>
      <c r="J302" s="230"/>
      <c r="K302" s="50"/>
    </row>
    <row r="303" spans="1:14" x14ac:dyDescent="0.35">
      <c r="A303" s="117"/>
      <c r="B303" s="117"/>
      <c r="C303" s="33" t="s">
        <v>264</v>
      </c>
      <c r="D303" s="193"/>
      <c r="E303" s="193"/>
      <c r="F303" s="229"/>
      <c r="G303" s="280"/>
      <c r="H303" s="280"/>
      <c r="J303" s="230"/>
      <c r="K303" s="50"/>
      <c r="N303" s="4"/>
    </row>
    <row r="304" spans="1:14" s="4" customFormat="1" ht="39.5" x14ac:dyDescent="0.35">
      <c r="A304" s="118">
        <v>1</v>
      </c>
      <c r="B304" s="118" t="s">
        <v>217</v>
      </c>
      <c r="C304" s="119" t="s">
        <v>218</v>
      </c>
      <c r="D304" s="168" t="s">
        <v>24</v>
      </c>
      <c r="E304" s="229"/>
      <c r="F304" s="229">
        <v>4.4366000000000003</v>
      </c>
      <c r="G304" s="255"/>
      <c r="H304" s="255"/>
      <c r="I304" s="1"/>
      <c r="J304" s="230"/>
      <c r="K304" s="50"/>
    </row>
    <row r="305" spans="1:256" s="4" customFormat="1" ht="25.5" customHeight="1" x14ac:dyDescent="0.35">
      <c r="A305" s="28"/>
      <c r="B305" s="28"/>
      <c r="C305" s="18" t="s">
        <v>2</v>
      </c>
      <c r="D305" s="130" t="s">
        <v>11</v>
      </c>
      <c r="E305" s="169">
        <f>73.7712/1.2</f>
        <v>61.475999999999999</v>
      </c>
      <c r="F305" s="170">
        <f>E305*F304</f>
        <v>272.74442160000001</v>
      </c>
      <c r="G305" s="256"/>
      <c r="H305" s="257"/>
      <c r="I305" s="1"/>
      <c r="J305" s="230"/>
      <c r="M305" s="23"/>
    </row>
    <row r="306" spans="1:256" s="4" customFormat="1" ht="12.75" customHeight="1" x14ac:dyDescent="0.35">
      <c r="A306" s="28"/>
      <c r="B306" s="28"/>
      <c r="C306" s="120" t="s">
        <v>14</v>
      </c>
      <c r="D306" s="130" t="s">
        <v>12</v>
      </c>
      <c r="E306" s="170">
        <v>3.21</v>
      </c>
      <c r="F306" s="170">
        <f>E306*F304</f>
        <v>14.241486</v>
      </c>
      <c r="G306" s="258"/>
      <c r="H306" s="257"/>
      <c r="I306" s="1"/>
      <c r="J306" s="230"/>
    </row>
    <row r="307" spans="1:256" s="46" customFormat="1" x14ac:dyDescent="0.35">
      <c r="A307" s="31" t="s">
        <v>221</v>
      </c>
      <c r="B307" s="33" t="s">
        <v>219</v>
      </c>
      <c r="C307" s="38" t="s">
        <v>220</v>
      </c>
      <c r="D307" s="171" t="s">
        <v>40</v>
      </c>
      <c r="E307" s="231"/>
      <c r="F307" s="229">
        <v>0.94</v>
      </c>
      <c r="G307" s="259"/>
      <c r="H307" s="260"/>
      <c r="I307" s="1"/>
      <c r="J307" s="230"/>
      <c r="K307" s="50"/>
      <c r="N307" s="4"/>
    </row>
    <row r="308" spans="1:256" s="47" customFormat="1" ht="25.5" customHeight="1" x14ac:dyDescent="0.35">
      <c r="A308" s="39"/>
      <c r="B308" s="121"/>
      <c r="C308" s="18" t="s">
        <v>70</v>
      </c>
      <c r="D308" s="130" t="s">
        <v>11</v>
      </c>
      <c r="E308" s="169">
        <f>6.024</f>
        <v>6.024</v>
      </c>
      <c r="F308" s="170">
        <f>E308*F307</f>
        <v>5.66256</v>
      </c>
      <c r="G308" s="256"/>
      <c r="H308" s="257"/>
      <c r="I308" s="1"/>
      <c r="J308" s="230"/>
      <c r="M308" s="23"/>
    </row>
    <row r="309" spans="1:256" s="48" customFormat="1" ht="26.5" x14ac:dyDescent="0.35">
      <c r="A309" s="19">
        <v>3</v>
      </c>
      <c r="B309" s="118" t="s">
        <v>222</v>
      </c>
      <c r="C309" s="119" t="s">
        <v>528</v>
      </c>
      <c r="D309" s="143" t="s">
        <v>24</v>
      </c>
      <c r="E309" s="232"/>
      <c r="F309" s="229">
        <v>1.0992999999999999</v>
      </c>
      <c r="G309" s="261"/>
      <c r="H309" s="261"/>
      <c r="I309" s="1"/>
      <c r="J309" s="230"/>
      <c r="K309" s="50"/>
      <c r="L309" s="7"/>
      <c r="M309" s="7"/>
      <c r="N309" s="4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  <c r="AA309" s="7"/>
      <c r="AB309" s="7"/>
      <c r="AC309" s="7"/>
      <c r="AD309" s="7"/>
      <c r="AE309" s="7"/>
      <c r="AF309" s="7"/>
      <c r="AG309" s="7"/>
      <c r="AH309" s="7"/>
      <c r="AI309" s="7"/>
      <c r="AJ309" s="7"/>
      <c r="AK309" s="7"/>
      <c r="AL309" s="7"/>
      <c r="AM309" s="7"/>
      <c r="AN309" s="7"/>
      <c r="AO309" s="7"/>
      <c r="AP309" s="7"/>
      <c r="AQ309" s="7"/>
      <c r="AR309" s="7"/>
      <c r="AS309" s="7"/>
      <c r="AT309" s="7"/>
      <c r="AU309" s="7"/>
      <c r="AV309" s="7"/>
      <c r="AW309" s="7"/>
      <c r="AX309" s="7"/>
      <c r="AY309" s="7"/>
      <c r="AZ309" s="7"/>
      <c r="BA309" s="7"/>
      <c r="BB309" s="7"/>
      <c r="BC309" s="7"/>
      <c r="BD309" s="7"/>
      <c r="BE309" s="7"/>
      <c r="BF309" s="7"/>
      <c r="BG309" s="7"/>
      <c r="BH309" s="7"/>
      <c r="BI309" s="7"/>
      <c r="BJ309" s="7"/>
      <c r="BK309" s="7"/>
      <c r="BL309" s="7"/>
      <c r="BM309" s="7"/>
      <c r="BN309" s="7"/>
      <c r="BO309" s="7"/>
      <c r="BP309" s="7"/>
      <c r="BQ309" s="7"/>
      <c r="BR309" s="7"/>
      <c r="BS309" s="7"/>
      <c r="BT309" s="7"/>
      <c r="BU309" s="7"/>
      <c r="BV309" s="7"/>
      <c r="BW309" s="7"/>
      <c r="BX309" s="7"/>
      <c r="BY309" s="7"/>
      <c r="BZ309" s="7"/>
      <c r="CA309" s="7"/>
      <c r="CB309" s="7"/>
      <c r="CC309" s="7"/>
      <c r="CD309" s="7"/>
      <c r="CE309" s="7"/>
      <c r="CF309" s="7"/>
      <c r="CG309" s="7"/>
      <c r="CH309" s="7"/>
      <c r="CI309" s="7"/>
      <c r="CJ309" s="7"/>
      <c r="CK309" s="7"/>
      <c r="CL309" s="7"/>
      <c r="CM309" s="7"/>
      <c r="CN309" s="7"/>
      <c r="CO309" s="7"/>
      <c r="CP309" s="7"/>
      <c r="CQ309" s="7"/>
      <c r="CR309" s="7"/>
      <c r="CS309" s="7"/>
      <c r="CT309" s="7"/>
      <c r="CU309" s="7"/>
      <c r="CV309" s="7"/>
      <c r="CW309" s="7"/>
      <c r="CX309" s="7"/>
      <c r="CY309" s="7"/>
      <c r="CZ309" s="7"/>
      <c r="DA309" s="7"/>
      <c r="DB309" s="7"/>
      <c r="DC309" s="7"/>
      <c r="DD309" s="7"/>
      <c r="DE309" s="7"/>
      <c r="DF309" s="7"/>
      <c r="DG309" s="7"/>
      <c r="DH309" s="7"/>
      <c r="DI309" s="7"/>
      <c r="DJ309" s="7"/>
      <c r="DK309" s="7"/>
      <c r="DL309" s="7"/>
      <c r="DM309" s="7"/>
      <c r="DN309" s="7"/>
      <c r="DO309" s="7"/>
      <c r="DP309" s="7"/>
      <c r="DQ309" s="7"/>
      <c r="DR309" s="7"/>
      <c r="DS309" s="7"/>
      <c r="DT309" s="7"/>
      <c r="DU309" s="7"/>
      <c r="DV309" s="7"/>
      <c r="DW309" s="7"/>
      <c r="DX309" s="7"/>
      <c r="DY309" s="7"/>
      <c r="DZ309" s="7"/>
      <c r="EA309" s="7"/>
      <c r="EB309" s="7"/>
      <c r="EC309" s="7"/>
      <c r="ED309" s="7"/>
      <c r="EE309" s="7"/>
      <c r="EF309" s="7"/>
      <c r="EG309" s="7"/>
      <c r="EH309" s="7"/>
      <c r="EI309" s="7"/>
      <c r="EJ309" s="7"/>
      <c r="EK309" s="7"/>
      <c r="EL309" s="7"/>
      <c r="EM309" s="7"/>
      <c r="EN309" s="7"/>
      <c r="EO309" s="7"/>
      <c r="EP309" s="7"/>
      <c r="EQ309" s="7"/>
      <c r="ER309" s="7"/>
      <c r="ES309" s="7"/>
      <c r="ET309" s="7"/>
      <c r="EU309" s="7"/>
      <c r="EV309" s="7"/>
      <c r="EW309" s="7"/>
      <c r="EX309" s="7"/>
      <c r="EY309" s="7"/>
      <c r="EZ309" s="7"/>
      <c r="FA309" s="7"/>
      <c r="FB309" s="7"/>
      <c r="FC309" s="7"/>
      <c r="FD309" s="7"/>
      <c r="FE309" s="7"/>
      <c r="FF309" s="7"/>
      <c r="FG309" s="7"/>
      <c r="FH309" s="7"/>
      <c r="FI309" s="7"/>
      <c r="FJ309" s="7"/>
      <c r="FK309" s="7"/>
      <c r="FL309" s="7"/>
      <c r="FM309" s="7"/>
      <c r="FN309" s="7"/>
      <c r="FO309" s="7"/>
      <c r="FP309" s="7"/>
      <c r="FQ309" s="7"/>
      <c r="FR309" s="7"/>
      <c r="FS309" s="7"/>
      <c r="FT309" s="7"/>
      <c r="FU309" s="7"/>
      <c r="FV309" s="7"/>
      <c r="FW309" s="7"/>
      <c r="FX309" s="7"/>
      <c r="FY309" s="7"/>
      <c r="FZ309" s="7"/>
      <c r="GA309" s="7"/>
      <c r="GB309" s="7"/>
      <c r="GC309" s="7"/>
      <c r="GD309" s="7"/>
      <c r="GE309" s="7"/>
      <c r="GF309" s="7"/>
      <c r="GG309" s="7"/>
      <c r="GH309" s="7"/>
      <c r="GI309" s="7"/>
      <c r="GJ309" s="7"/>
      <c r="GK309" s="7"/>
      <c r="GL309" s="7"/>
      <c r="GM309" s="7"/>
      <c r="GN309" s="7"/>
      <c r="GO309" s="7"/>
      <c r="GP309" s="7"/>
      <c r="GQ309" s="7"/>
      <c r="GR309" s="7"/>
      <c r="GS309" s="7"/>
      <c r="GT309" s="7"/>
      <c r="GU309" s="7"/>
      <c r="GV309" s="7"/>
      <c r="GW309" s="7"/>
      <c r="GX309" s="7"/>
      <c r="GY309" s="7"/>
      <c r="GZ309" s="7"/>
      <c r="HA309" s="7"/>
      <c r="HB309" s="7"/>
      <c r="HC309" s="7"/>
      <c r="HD309" s="7"/>
      <c r="HE309" s="7"/>
      <c r="HF309" s="7"/>
      <c r="HG309" s="7"/>
      <c r="HH309" s="7"/>
      <c r="HI309" s="7"/>
      <c r="HJ309" s="7"/>
      <c r="HK309" s="7"/>
      <c r="HL309" s="7"/>
      <c r="HM309" s="7"/>
      <c r="HN309" s="7"/>
      <c r="HO309" s="7"/>
      <c r="HP309" s="7"/>
      <c r="HQ309" s="7"/>
      <c r="HR309" s="7"/>
      <c r="HS309" s="7"/>
      <c r="HT309" s="7"/>
      <c r="HU309" s="7"/>
      <c r="HV309" s="7"/>
      <c r="HW309" s="7"/>
      <c r="HX309" s="7"/>
      <c r="HY309" s="7"/>
      <c r="HZ309" s="7"/>
      <c r="IA309" s="7"/>
      <c r="IB309" s="7"/>
      <c r="IC309" s="7"/>
      <c r="ID309" s="7"/>
      <c r="IE309" s="7"/>
      <c r="IF309" s="7"/>
      <c r="IG309" s="7"/>
      <c r="IH309" s="7"/>
      <c r="II309" s="7"/>
      <c r="IJ309" s="7"/>
      <c r="IK309" s="7"/>
      <c r="IL309" s="7"/>
      <c r="IM309" s="7"/>
      <c r="IN309" s="7"/>
      <c r="IO309" s="7"/>
      <c r="IP309" s="7"/>
      <c r="IQ309" s="7"/>
      <c r="IR309" s="7"/>
      <c r="IS309" s="7"/>
      <c r="IT309" s="7"/>
      <c r="IU309" s="7"/>
      <c r="IV309" s="7"/>
    </row>
    <row r="310" spans="1:256" s="48" customFormat="1" ht="25.5" customHeight="1" x14ac:dyDescent="0.35">
      <c r="A310" s="21"/>
      <c r="B310" s="21" t="s">
        <v>21</v>
      </c>
      <c r="C310" s="22" t="s">
        <v>2</v>
      </c>
      <c r="D310" s="130" t="s">
        <v>11</v>
      </c>
      <c r="E310" s="172">
        <v>28.07</v>
      </c>
      <c r="F310" s="170">
        <f>E310*F309</f>
        <v>30.857350999999998</v>
      </c>
      <c r="G310" s="256"/>
      <c r="H310" s="257"/>
      <c r="I310" s="1"/>
      <c r="J310" s="230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  <c r="AA310" s="7"/>
      <c r="AB310" s="7"/>
      <c r="AC310" s="7"/>
      <c r="AD310" s="7"/>
      <c r="AE310" s="7"/>
      <c r="AF310" s="7"/>
      <c r="AG310" s="7"/>
      <c r="AH310" s="7"/>
      <c r="AI310" s="7"/>
      <c r="AJ310" s="7"/>
      <c r="AK310" s="7"/>
      <c r="AL310" s="7"/>
      <c r="AM310" s="7"/>
      <c r="AN310" s="7"/>
      <c r="AO310" s="7"/>
      <c r="AP310" s="7"/>
      <c r="AQ310" s="7"/>
      <c r="AR310" s="7"/>
      <c r="AS310" s="7"/>
      <c r="AT310" s="7"/>
      <c r="AU310" s="7"/>
      <c r="AV310" s="7"/>
      <c r="AW310" s="7"/>
      <c r="AX310" s="7"/>
      <c r="AY310" s="7"/>
      <c r="AZ310" s="7"/>
      <c r="BA310" s="7"/>
      <c r="BB310" s="7"/>
      <c r="BC310" s="7"/>
      <c r="BD310" s="7"/>
      <c r="BE310" s="7"/>
      <c r="BF310" s="7"/>
      <c r="BG310" s="7"/>
      <c r="BH310" s="7"/>
      <c r="BI310" s="7"/>
      <c r="BJ310" s="7"/>
      <c r="BK310" s="7"/>
      <c r="BL310" s="7"/>
      <c r="BM310" s="7"/>
      <c r="BN310" s="7"/>
      <c r="BO310" s="7"/>
      <c r="BP310" s="7"/>
      <c r="BQ310" s="7"/>
      <c r="BR310" s="7"/>
      <c r="BS310" s="7"/>
      <c r="BT310" s="7"/>
      <c r="BU310" s="7"/>
      <c r="BV310" s="7"/>
      <c r="BW310" s="7"/>
      <c r="BX310" s="7"/>
      <c r="BY310" s="7"/>
      <c r="BZ310" s="7"/>
      <c r="CA310" s="7"/>
      <c r="CB310" s="7"/>
      <c r="CC310" s="7"/>
      <c r="CD310" s="7"/>
      <c r="CE310" s="7"/>
      <c r="CF310" s="7"/>
      <c r="CG310" s="7"/>
      <c r="CH310" s="7"/>
      <c r="CI310" s="7"/>
      <c r="CJ310" s="7"/>
      <c r="CK310" s="7"/>
      <c r="CL310" s="7"/>
      <c r="CM310" s="7"/>
      <c r="CN310" s="7"/>
      <c r="CO310" s="7"/>
      <c r="CP310" s="7"/>
      <c r="CQ310" s="7"/>
      <c r="CR310" s="7"/>
      <c r="CS310" s="7"/>
      <c r="CT310" s="7"/>
      <c r="CU310" s="7"/>
      <c r="CV310" s="7"/>
      <c r="CW310" s="7"/>
      <c r="CX310" s="7"/>
      <c r="CY310" s="7"/>
      <c r="CZ310" s="7"/>
      <c r="DA310" s="7"/>
      <c r="DB310" s="7"/>
      <c r="DC310" s="7"/>
      <c r="DD310" s="7"/>
      <c r="DE310" s="7"/>
      <c r="DF310" s="7"/>
      <c r="DG310" s="7"/>
      <c r="DH310" s="7"/>
      <c r="DI310" s="7"/>
      <c r="DJ310" s="7"/>
      <c r="DK310" s="7"/>
      <c r="DL310" s="7"/>
      <c r="DM310" s="7"/>
      <c r="DN310" s="7"/>
      <c r="DO310" s="7"/>
      <c r="DP310" s="7"/>
      <c r="DQ310" s="7"/>
      <c r="DR310" s="7"/>
      <c r="DS310" s="7"/>
      <c r="DT310" s="7"/>
      <c r="DU310" s="7"/>
      <c r="DV310" s="7"/>
      <c r="DW310" s="7"/>
      <c r="DX310" s="7"/>
      <c r="DY310" s="7"/>
      <c r="DZ310" s="7"/>
      <c r="EA310" s="7"/>
      <c r="EB310" s="7"/>
      <c r="EC310" s="7"/>
      <c r="ED310" s="7"/>
      <c r="EE310" s="7"/>
      <c r="EF310" s="7"/>
      <c r="EG310" s="7"/>
      <c r="EH310" s="7"/>
      <c r="EI310" s="7"/>
      <c r="EJ310" s="7"/>
      <c r="EK310" s="7"/>
      <c r="EL310" s="7"/>
      <c r="EM310" s="7"/>
      <c r="EN310" s="7"/>
      <c r="EO310" s="7"/>
      <c r="EP310" s="7"/>
      <c r="EQ310" s="7"/>
      <c r="ER310" s="7"/>
      <c r="ES310" s="7"/>
      <c r="ET310" s="7"/>
      <c r="EU310" s="7"/>
      <c r="EV310" s="7"/>
      <c r="EW310" s="7"/>
      <c r="EX310" s="7"/>
      <c r="EY310" s="7"/>
      <c r="EZ310" s="7"/>
      <c r="FA310" s="7"/>
      <c r="FB310" s="7"/>
      <c r="FC310" s="7"/>
      <c r="FD310" s="7"/>
      <c r="FE310" s="7"/>
      <c r="FF310" s="7"/>
      <c r="FG310" s="7"/>
      <c r="FH310" s="7"/>
      <c r="FI310" s="7"/>
      <c r="FJ310" s="7"/>
      <c r="FK310" s="7"/>
      <c r="FL310" s="7"/>
      <c r="FM310" s="7"/>
      <c r="FN310" s="7"/>
      <c r="FO310" s="7"/>
      <c r="FP310" s="7"/>
      <c r="FQ310" s="7"/>
      <c r="FR310" s="7"/>
      <c r="FS310" s="7"/>
      <c r="FT310" s="7"/>
      <c r="FU310" s="7"/>
      <c r="FV310" s="7"/>
      <c r="FW310" s="7"/>
      <c r="FX310" s="7"/>
      <c r="FY310" s="7"/>
      <c r="FZ310" s="7"/>
      <c r="GA310" s="7"/>
      <c r="GB310" s="7"/>
      <c r="GC310" s="7"/>
      <c r="GD310" s="7"/>
      <c r="GE310" s="7"/>
      <c r="GF310" s="7"/>
      <c r="GG310" s="7"/>
      <c r="GH310" s="7"/>
      <c r="GI310" s="7"/>
      <c r="GJ310" s="7"/>
      <c r="GK310" s="7"/>
      <c r="GL310" s="7"/>
      <c r="GM310" s="7"/>
      <c r="GN310" s="7"/>
      <c r="GO310" s="7"/>
      <c r="GP310" s="7"/>
      <c r="GQ310" s="7"/>
      <c r="GR310" s="7"/>
      <c r="GS310" s="7"/>
      <c r="GT310" s="7"/>
      <c r="GU310" s="7"/>
      <c r="GV310" s="7"/>
      <c r="GW310" s="7"/>
      <c r="GX310" s="7"/>
      <c r="GY310" s="7"/>
      <c r="GZ310" s="7"/>
      <c r="HA310" s="7"/>
      <c r="HB310" s="7"/>
      <c r="HC310" s="7"/>
      <c r="HD310" s="7"/>
      <c r="HE310" s="7"/>
      <c r="HF310" s="7"/>
      <c r="HG310" s="7"/>
      <c r="HH310" s="7"/>
      <c r="HI310" s="7"/>
      <c r="HJ310" s="7"/>
      <c r="HK310" s="7"/>
      <c r="HL310" s="7"/>
      <c r="HM310" s="7"/>
      <c r="HN310" s="7"/>
      <c r="HO310" s="7"/>
      <c r="HP310" s="7"/>
      <c r="HQ310" s="7"/>
      <c r="HR310" s="7"/>
      <c r="HS310" s="7"/>
      <c r="HT310" s="7"/>
      <c r="HU310" s="7"/>
      <c r="HV310" s="7"/>
      <c r="HW310" s="7"/>
      <c r="HX310" s="7"/>
      <c r="HY310" s="7"/>
      <c r="HZ310" s="7"/>
      <c r="IA310" s="7"/>
      <c r="IB310" s="7"/>
      <c r="IC310" s="7"/>
      <c r="ID310" s="7"/>
      <c r="IE310" s="7"/>
      <c r="IF310" s="7"/>
      <c r="IG310" s="7"/>
      <c r="IH310" s="7"/>
      <c r="II310" s="7"/>
      <c r="IJ310" s="7"/>
      <c r="IK310" s="7"/>
      <c r="IL310" s="7"/>
      <c r="IM310" s="7"/>
      <c r="IN310" s="7"/>
      <c r="IO310" s="7"/>
      <c r="IP310" s="7"/>
      <c r="IQ310" s="7"/>
      <c r="IR310" s="7"/>
      <c r="IS310" s="7"/>
      <c r="IT310" s="7"/>
      <c r="IU310" s="7"/>
      <c r="IV310" s="7"/>
    </row>
    <row r="311" spans="1:256" s="49" customFormat="1" ht="26.5" x14ac:dyDescent="0.35">
      <c r="A311" s="37">
        <v>4</v>
      </c>
      <c r="B311" s="31" t="s">
        <v>224</v>
      </c>
      <c r="C311" s="38" t="s">
        <v>225</v>
      </c>
      <c r="D311" s="171" t="s">
        <v>16</v>
      </c>
      <c r="E311" s="233"/>
      <c r="F311" s="229">
        <v>4.4366000000000003</v>
      </c>
      <c r="G311" s="262"/>
      <c r="H311" s="263"/>
      <c r="I311" s="1"/>
      <c r="J311" s="230"/>
      <c r="K311" s="50"/>
      <c r="N311" s="4"/>
    </row>
    <row r="312" spans="1:256" s="49" customFormat="1" ht="25.5" customHeight="1" x14ac:dyDescent="0.35">
      <c r="A312" s="37"/>
      <c r="B312" s="39"/>
      <c r="C312" s="18" t="s">
        <v>2</v>
      </c>
      <c r="D312" s="173" t="s">
        <v>11</v>
      </c>
      <c r="E312" s="169">
        <f>122.952/1.2</f>
        <v>102.46000000000001</v>
      </c>
      <c r="F312" s="170">
        <f>E312*F311</f>
        <v>454.57403600000009</v>
      </c>
      <c r="G312" s="256"/>
      <c r="H312" s="257"/>
      <c r="I312" s="1"/>
      <c r="J312" s="230"/>
      <c r="M312" s="23"/>
    </row>
    <row r="313" spans="1:256" s="49" customFormat="1" ht="12.75" customHeight="1" x14ac:dyDescent="0.35">
      <c r="A313" s="37"/>
      <c r="B313" s="39"/>
      <c r="C313" s="34" t="s">
        <v>226</v>
      </c>
      <c r="D313" s="173" t="s">
        <v>12</v>
      </c>
      <c r="E313" s="175">
        <v>5.35</v>
      </c>
      <c r="F313" s="170">
        <f>E313*F311</f>
        <v>23.735810000000001</v>
      </c>
      <c r="G313" s="256"/>
      <c r="H313" s="257"/>
      <c r="I313" s="1"/>
      <c r="J313" s="230"/>
    </row>
    <row r="314" spans="1:256" s="49" customFormat="1" ht="25.5" customHeight="1" x14ac:dyDescent="0.35">
      <c r="A314" s="37"/>
      <c r="B314" s="39"/>
      <c r="C314" s="34" t="s">
        <v>227</v>
      </c>
      <c r="D314" s="173" t="s">
        <v>17</v>
      </c>
      <c r="E314" s="175"/>
      <c r="F314" s="170">
        <v>133.1</v>
      </c>
      <c r="G314" s="256"/>
      <c r="H314" s="257"/>
      <c r="I314" s="1"/>
      <c r="J314" s="230"/>
      <c r="K314" s="50"/>
    </row>
    <row r="315" spans="1:256" s="49" customFormat="1" ht="12.75" customHeight="1" x14ac:dyDescent="0.35">
      <c r="A315" s="37"/>
      <c r="B315" s="39"/>
      <c r="C315" s="34" t="s">
        <v>228</v>
      </c>
      <c r="D315" s="173" t="s">
        <v>15</v>
      </c>
      <c r="E315" s="175">
        <v>2.5</v>
      </c>
      <c r="F315" s="170">
        <f>E315*F311</f>
        <v>11.0915</v>
      </c>
      <c r="G315" s="256"/>
      <c r="H315" s="257"/>
      <c r="I315" s="1"/>
      <c r="J315" s="230"/>
      <c r="K315" s="50"/>
    </row>
    <row r="316" spans="1:256" s="40" customFormat="1" x14ac:dyDescent="0.35">
      <c r="A316" s="73">
        <v>5</v>
      </c>
      <c r="B316" s="73" t="s">
        <v>118</v>
      </c>
      <c r="C316" s="74" t="s">
        <v>119</v>
      </c>
      <c r="D316" s="176" t="s">
        <v>24</v>
      </c>
      <c r="E316" s="231"/>
      <c r="F316" s="229">
        <v>0.88</v>
      </c>
      <c r="G316" s="264"/>
      <c r="H316" s="264"/>
      <c r="I316" s="1"/>
      <c r="J316" s="230"/>
      <c r="K316" s="50"/>
      <c r="N316" s="4"/>
    </row>
    <row r="317" spans="1:256" s="40" customFormat="1" ht="25.5" customHeight="1" x14ac:dyDescent="0.35">
      <c r="A317" s="30"/>
      <c r="B317" s="30"/>
      <c r="C317" s="18" t="s">
        <v>70</v>
      </c>
      <c r="D317" s="87" t="s">
        <v>11</v>
      </c>
      <c r="E317" s="169">
        <f>464.556/1.2</f>
        <v>387.13</v>
      </c>
      <c r="F317" s="170">
        <f>E317*F316</f>
        <v>340.67439999999999</v>
      </c>
      <c r="G317" s="256"/>
      <c r="H317" s="257"/>
      <c r="I317" s="1"/>
      <c r="J317" s="230"/>
      <c r="M317" s="23"/>
    </row>
    <row r="318" spans="1:256" s="40" customFormat="1" ht="12.75" customHeight="1" x14ac:dyDescent="0.35">
      <c r="A318" s="30"/>
      <c r="B318" s="30"/>
      <c r="C318" s="76" t="s">
        <v>14</v>
      </c>
      <c r="D318" s="87" t="s">
        <v>12</v>
      </c>
      <c r="E318" s="145">
        <v>41.4</v>
      </c>
      <c r="F318" s="170">
        <f>E318*F316</f>
        <v>36.432000000000002</v>
      </c>
      <c r="G318" s="265"/>
      <c r="H318" s="257"/>
      <c r="I318" s="1"/>
      <c r="J318" s="230"/>
    </row>
    <row r="319" spans="1:256" s="40" customFormat="1" ht="25.5" customHeight="1" x14ac:dyDescent="0.35">
      <c r="A319" s="30"/>
      <c r="B319" s="30"/>
      <c r="C319" s="76" t="s">
        <v>120</v>
      </c>
      <c r="D319" s="87" t="s">
        <v>3</v>
      </c>
      <c r="E319" s="145">
        <v>1.46E-2</v>
      </c>
      <c r="F319" s="170">
        <f>E319*F316</f>
        <v>1.2848E-2</v>
      </c>
      <c r="G319" s="265"/>
      <c r="H319" s="257"/>
      <c r="I319" s="1"/>
      <c r="J319" s="230"/>
      <c r="K319" s="50"/>
    </row>
    <row r="320" spans="1:256" s="40" customFormat="1" ht="12.75" customHeight="1" x14ac:dyDescent="0.35">
      <c r="A320" s="30"/>
      <c r="B320" s="30"/>
      <c r="C320" s="76" t="s">
        <v>121</v>
      </c>
      <c r="D320" s="87" t="s">
        <v>13</v>
      </c>
      <c r="E320" s="145"/>
      <c r="F320" s="145">
        <v>8</v>
      </c>
      <c r="G320" s="265"/>
      <c r="H320" s="256"/>
      <c r="I320" s="1"/>
      <c r="J320" s="230"/>
      <c r="K320" s="50"/>
    </row>
    <row r="321" spans="1:14" s="40" customFormat="1" ht="12.75" customHeight="1" x14ac:dyDescent="0.35">
      <c r="A321" s="30"/>
      <c r="B321" s="30"/>
      <c r="C321" s="76" t="s">
        <v>122</v>
      </c>
      <c r="D321" s="87" t="s">
        <v>17</v>
      </c>
      <c r="E321" s="145">
        <v>105</v>
      </c>
      <c r="F321" s="170">
        <f>E321*F316</f>
        <v>92.4</v>
      </c>
      <c r="G321" s="265"/>
      <c r="H321" s="257"/>
      <c r="I321" s="1"/>
      <c r="J321" s="230"/>
      <c r="K321" s="50"/>
    </row>
    <row r="322" spans="1:14" s="40" customFormat="1" ht="12.75" customHeight="1" x14ac:dyDescent="0.35">
      <c r="A322" s="30"/>
      <c r="B322" s="30"/>
      <c r="C322" s="76" t="s">
        <v>123</v>
      </c>
      <c r="D322" s="87" t="s">
        <v>88</v>
      </c>
      <c r="E322" s="145">
        <v>350</v>
      </c>
      <c r="F322" s="170">
        <f>E322*F316</f>
        <v>308</v>
      </c>
      <c r="G322" s="265"/>
      <c r="H322" s="257"/>
      <c r="I322" s="1"/>
      <c r="J322" s="230"/>
      <c r="K322" s="50"/>
    </row>
    <row r="323" spans="1:14" s="40" customFormat="1" ht="12.75" customHeight="1" x14ac:dyDescent="0.35">
      <c r="A323" s="30"/>
      <c r="B323" s="30"/>
      <c r="C323" s="76" t="s">
        <v>124</v>
      </c>
      <c r="D323" s="87" t="s">
        <v>88</v>
      </c>
      <c r="E323" s="145">
        <v>150</v>
      </c>
      <c r="F323" s="170">
        <f>E323*F316</f>
        <v>132</v>
      </c>
      <c r="G323" s="265"/>
      <c r="H323" s="257"/>
      <c r="I323" s="1"/>
      <c r="J323" s="230"/>
      <c r="K323" s="50"/>
    </row>
    <row r="324" spans="1:14" s="40" customFormat="1" ht="12.75" customHeight="1" x14ac:dyDescent="0.35">
      <c r="A324" s="30"/>
      <c r="B324" s="30"/>
      <c r="C324" s="76" t="s">
        <v>125</v>
      </c>
      <c r="D324" s="87" t="s">
        <v>13</v>
      </c>
      <c r="E324" s="145">
        <v>600</v>
      </c>
      <c r="F324" s="170">
        <f>E324*F316</f>
        <v>528</v>
      </c>
      <c r="G324" s="265"/>
      <c r="H324" s="257"/>
      <c r="I324" s="1"/>
      <c r="J324" s="230"/>
      <c r="K324" s="50"/>
    </row>
    <row r="325" spans="1:14" s="40" customFormat="1" ht="39.5" x14ac:dyDescent="0.35">
      <c r="A325" s="73">
        <v>6</v>
      </c>
      <c r="B325" s="73" t="s">
        <v>128</v>
      </c>
      <c r="C325" s="74" t="s">
        <v>129</v>
      </c>
      <c r="D325" s="176" t="s">
        <v>24</v>
      </c>
      <c r="E325" s="231"/>
      <c r="F325" s="229">
        <v>3.1055999999999999</v>
      </c>
      <c r="G325" s="264"/>
      <c r="H325" s="264"/>
      <c r="I325" s="1"/>
      <c r="J325" s="230"/>
      <c r="K325" s="50"/>
      <c r="N325" s="4"/>
    </row>
    <row r="326" spans="1:14" s="40" customFormat="1" ht="25.5" customHeight="1" x14ac:dyDescent="0.35">
      <c r="A326" s="30"/>
      <c r="B326" s="30"/>
      <c r="C326" s="18" t="s">
        <v>70</v>
      </c>
      <c r="D326" s="87" t="s">
        <v>11</v>
      </c>
      <c r="E326" s="169">
        <f>64.68/1.2</f>
        <v>53.900000000000006</v>
      </c>
      <c r="F326" s="170">
        <f>E326*F325</f>
        <v>167.39184</v>
      </c>
      <c r="G326" s="256"/>
      <c r="H326" s="257"/>
      <c r="I326" s="1"/>
      <c r="J326" s="230"/>
      <c r="M326" s="23"/>
    </row>
    <row r="327" spans="1:14" s="40" customFormat="1" ht="12.75" customHeight="1" x14ac:dyDescent="0.35">
      <c r="A327" s="30"/>
      <c r="B327" s="30"/>
      <c r="C327" s="76" t="s">
        <v>563</v>
      </c>
      <c r="D327" s="87" t="s">
        <v>3</v>
      </c>
      <c r="E327" s="145">
        <v>0.04</v>
      </c>
      <c r="F327" s="170">
        <f>E327*F325</f>
        <v>0.124224</v>
      </c>
      <c r="G327" s="265"/>
      <c r="H327" s="266"/>
      <c r="I327" s="1"/>
      <c r="J327" s="230"/>
      <c r="K327" s="50"/>
    </row>
    <row r="328" spans="1:14" s="40" customFormat="1" ht="38.25" customHeight="1" x14ac:dyDescent="0.35">
      <c r="A328" s="30"/>
      <c r="B328" s="30"/>
      <c r="C328" s="76" t="s">
        <v>116</v>
      </c>
      <c r="D328" s="87" t="s">
        <v>17</v>
      </c>
      <c r="E328" s="145">
        <v>0.84</v>
      </c>
      <c r="F328" s="170">
        <f>E328*F325</f>
        <v>2.6087039999999999</v>
      </c>
      <c r="G328" s="265"/>
      <c r="H328" s="257"/>
      <c r="I328" s="1"/>
      <c r="J328" s="230"/>
      <c r="K328" s="50"/>
    </row>
    <row r="329" spans="1:14" s="46" customFormat="1" ht="26.5" x14ac:dyDescent="0.35">
      <c r="A329" s="31" t="s">
        <v>199</v>
      </c>
      <c r="B329" s="33" t="s">
        <v>219</v>
      </c>
      <c r="C329" s="38" t="s">
        <v>529</v>
      </c>
      <c r="D329" s="171" t="s">
        <v>40</v>
      </c>
      <c r="E329" s="232"/>
      <c r="F329" s="229">
        <v>0.94</v>
      </c>
      <c r="G329" s="259"/>
      <c r="H329" s="260"/>
      <c r="I329" s="1"/>
      <c r="J329" s="230"/>
      <c r="K329" s="50"/>
      <c r="N329" s="4"/>
    </row>
    <row r="330" spans="1:14" s="47" customFormat="1" ht="25.5" customHeight="1" x14ac:dyDescent="0.35">
      <c r="A330" s="39"/>
      <c r="B330" s="122"/>
      <c r="C330" s="18" t="s">
        <v>70</v>
      </c>
      <c r="D330" s="130" t="s">
        <v>11</v>
      </c>
      <c r="E330" s="169">
        <f>6.024/1.2</f>
        <v>5.0200000000000005</v>
      </c>
      <c r="F330" s="170">
        <f>E330*F329</f>
        <v>4.7187999999999999</v>
      </c>
      <c r="G330" s="256"/>
      <c r="H330" s="257"/>
      <c r="I330" s="1"/>
      <c r="J330" s="230"/>
      <c r="M330" s="23"/>
    </row>
    <row r="331" spans="1:14" s="47" customFormat="1" ht="25.5" customHeight="1" x14ac:dyDescent="0.35">
      <c r="A331" s="39"/>
      <c r="B331" s="123"/>
      <c r="C331" s="34" t="s">
        <v>230</v>
      </c>
      <c r="D331" s="173" t="s">
        <v>88</v>
      </c>
      <c r="E331" s="175">
        <v>105</v>
      </c>
      <c r="F331" s="170">
        <f>E331*F329</f>
        <v>98.699999999999989</v>
      </c>
      <c r="G331" s="259"/>
      <c r="H331" s="257"/>
      <c r="I331" s="1"/>
      <c r="J331" s="230"/>
      <c r="K331" s="50"/>
    </row>
    <row r="332" spans="1:14" s="47" customFormat="1" ht="25.5" customHeight="1" x14ac:dyDescent="0.35">
      <c r="A332" s="39"/>
      <c r="B332" s="123"/>
      <c r="C332" s="34" t="s">
        <v>231</v>
      </c>
      <c r="D332" s="173" t="s">
        <v>13</v>
      </c>
      <c r="E332" s="175">
        <v>10</v>
      </c>
      <c r="F332" s="170">
        <f>E332*F329</f>
        <v>9.3999999999999986</v>
      </c>
      <c r="G332" s="259"/>
      <c r="H332" s="257"/>
      <c r="I332" s="1"/>
      <c r="J332" s="230"/>
      <c r="K332" s="50"/>
    </row>
    <row r="333" spans="1:14" s="40" customFormat="1" ht="26.5" x14ac:dyDescent="0.35">
      <c r="A333" s="73">
        <v>8</v>
      </c>
      <c r="B333" s="73" t="s">
        <v>126</v>
      </c>
      <c r="C333" s="74" t="s">
        <v>127</v>
      </c>
      <c r="D333" s="176" t="s">
        <v>24</v>
      </c>
      <c r="E333" s="231"/>
      <c r="F333" s="229">
        <v>1.0992999999999999</v>
      </c>
      <c r="G333" s="264"/>
      <c r="H333" s="264"/>
      <c r="I333" s="1"/>
      <c r="J333" s="230"/>
      <c r="K333" s="50"/>
      <c r="N333" s="4"/>
    </row>
    <row r="334" spans="1:14" s="40" customFormat="1" ht="25.5" customHeight="1" x14ac:dyDescent="0.35">
      <c r="A334" s="30"/>
      <c r="B334" s="30"/>
      <c r="C334" s="18" t="s">
        <v>70</v>
      </c>
      <c r="D334" s="87" t="s">
        <v>11</v>
      </c>
      <c r="E334" s="177">
        <f>75.6/1.2</f>
        <v>63</v>
      </c>
      <c r="F334" s="170">
        <f>E334*F333</f>
        <v>69.255899999999997</v>
      </c>
      <c r="G334" s="256"/>
      <c r="H334" s="257"/>
      <c r="I334" s="1"/>
      <c r="J334" s="230"/>
      <c r="M334" s="23"/>
    </row>
    <row r="335" spans="1:14" s="40" customFormat="1" ht="12.75" customHeight="1" x14ac:dyDescent="0.35">
      <c r="A335" s="30"/>
      <c r="B335" s="35"/>
      <c r="C335" s="76" t="s">
        <v>113</v>
      </c>
      <c r="D335" s="87" t="s">
        <v>19</v>
      </c>
      <c r="E335" s="145">
        <v>0.3</v>
      </c>
      <c r="F335" s="170">
        <f>E335*F333</f>
        <v>0.32978999999999997</v>
      </c>
      <c r="G335" s="265"/>
      <c r="H335" s="257"/>
      <c r="I335" s="1"/>
      <c r="J335" s="230"/>
      <c r="K335" s="50"/>
    </row>
    <row r="336" spans="1:14" s="40" customFormat="1" ht="12.75" customHeight="1" x14ac:dyDescent="0.35">
      <c r="A336" s="30"/>
      <c r="B336" s="35"/>
      <c r="C336" s="76" t="s">
        <v>89</v>
      </c>
      <c r="D336" s="87" t="s">
        <v>3</v>
      </c>
      <c r="E336" s="145">
        <v>1.0999999999999999E-2</v>
      </c>
      <c r="F336" s="170">
        <f>E336*F333</f>
        <v>1.2092299999999999E-2</v>
      </c>
      <c r="G336" s="265"/>
      <c r="H336" s="257"/>
      <c r="I336" s="1"/>
      <c r="J336" s="230"/>
      <c r="K336" s="50"/>
    </row>
    <row r="337" spans="1:256" s="40" customFormat="1" ht="12.75" customHeight="1" x14ac:dyDescent="0.35">
      <c r="A337" s="30"/>
      <c r="B337" s="35"/>
      <c r="C337" s="76" t="s">
        <v>117</v>
      </c>
      <c r="D337" s="87" t="s">
        <v>88</v>
      </c>
      <c r="E337" s="145"/>
      <c r="F337" s="170">
        <v>60</v>
      </c>
      <c r="G337" s="265"/>
      <c r="H337" s="257"/>
      <c r="I337" s="1"/>
      <c r="J337" s="230"/>
      <c r="K337" s="50"/>
    </row>
    <row r="338" spans="1:256" s="40" customFormat="1" ht="39.5" x14ac:dyDescent="0.35">
      <c r="A338" s="73">
        <v>9</v>
      </c>
      <c r="B338" s="73" t="s">
        <v>128</v>
      </c>
      <c r="C338" s="74" t="s">
        <v>129</v>
      </c>
      <c r="D338" s="176" t="s">
        <v>24</v>
      </c>
      <c r="E338" s="231"/>
      <c r="F338" s="229">
        <v>1.0992999999999999</v>
      </c>
      <c r="G338" s="264"/>
      <c r="H338" s="264"/>
      <c r="I338" s="1"/>
      <c r="J338" s="230"/>
      <c r="K338" s="50"/>
      <c r="N338" s="4"/>
    </row>
    <row r="339" spans="1:256" s="40" customFormat="1" ht="25.5" customHeight="1" x14ac:dyDescent="0.35">
      <c r="A339" s="30"/>
      <c r="B339" s="30"/>
      <c r="C339" s="18" t="s">
        <v>70</v>
      </c>
      <c r="D339" s="87" t="s">
        <v>11</v>
      </c>
      <c r="E339" s="169">
        <f>64.68/1.2</f>
        <v>53.900000000000006</v>
      </c>
      <c r="F339" s="170">
        <f>E339*F338</f>
        <v>59.252270000000003</v>
      </c>
      <c r="G339" s="256"/>
      <c r="H339" s="257"/>
      <c r="I339" s="1"/>
      <c r="J339" s="230"/>
      <c r="M339" s="23"/>
    </row>
    <row r="340" spans="1:256" s="40" customFormat="1" ht="12.75" customHeight="1" x14ac:dyDescent="0.35">
      <c r="A340" s="30"/>
      <c r="B340" s="30"/>
      <c r="C340" s="76" t="s">
        <v>563</v>
      </c>
      <c r="D340" s="87" t="s">
        <v>3</v>
      </c>
      <c r="E340" s="145">
        <v>0.04</v>
      </c>
      <c r="F340" s="170">
        <f>E340*F338</f>
        <v>4.3971999999999997E-2</v>
      </c>
      <c r="G340" s="265"/>
      <c r="H340" s="266"/>
      <c r="I340" s="1"/>
      <c r="J340" s="230"/>
      <c r="K340" s="50"/>
    </row>
    <row r="341" spans="1:256" s="40" customFormat="1" ht="38.25" customHeight="1" x14ac:dyDescent="0.35">
      <c r="A341" s="30"/>
      <c r="B341" s="30"/>
      <c r="C341" s="76" t="s">
        <v>116</v>
      </c>
      <c r="D341" s="87" t="s">
        <v>17</v>
      </c>
      <c r="E341" s="145">
        <v>0.84</v>
      </c>
      <c r="F341" s="170">
        <f>E341*F338</f>
        <v>0.9234119999999999</v>
      </c>
      <c r="G341" s="265"/>
      <c r="H341" s="257"/>
      <c r="I341" s="1"/>
      <c r="J341" s="230"/>
      <c r="K341" s="50"/>
    </row>
    <row r="342" spans="1:256" s="55" customFormat="1" x14ac:dyDescent="0.35">
      <c r="A342" s="37">
        <v>10</v>
      </c>
      <c r="B342" s="31" t="s">
        <v>232</v>
      </c>
      <c r="C342" s="38" t="s">
        <v>233</v>
      </c>
      <c r="D342" s="171" t="s">
        <v>16</v>
      </c>
      <c r="E342" s="233"/>
      <c r="F342" s="229">
        <v>0.73599999999999999</v>
      </c>
      <c r="G342" s="262"/>
      <c r="H342" s="267"/>
      <c r="I342" s="1"/>
      <c r="J342" s="230"/>
      <c r="K342" s="50"/>
      <c r="N342" s="4"/>
    </row>
    <row r="343" spans="1:256" s="55" customFormat="1" ht="25.5" customHeight="1" x14ac:dyDescent="0.35">
      <c r="A343" s="37"/>
      <c r="B343" s="124"/>
      <c r="C343" s="34" t="s">
        <v>2</v>
      </c>
      <c r="D343" s="173" t="s">
        <v>11</v>
      </c>
      <c r="E343" s="175">
        <v>102.46</v>
      </c>
      <c r="F343" s="170">
        <f>E343*F342</f>
        <v>75.41055999999999</v>
      </c>
      <c r="G343" s="256"/>
      <c r="H343" s="257"/>
      <c r="I343" s="1"/>
      <c r="J343" s="230"/>
      <c r="K343" s="50"/>
    </row>
    <row r="344" spans="1:256" s="55" customFormat="1" ht="12.75" customHeight="1" x14ac:dyDescent="0.35">
      <c r="A344" s="37"/>
      <c r="B344" s="124"/>
      <c r="C344" s="34" t="s">
        <v>14</v>
      </c>
      <c r="D344" s="173" t="s">
        <v>12</v>
      </c>
      <c r="E344" s="175">
        <v>3.54</v>
      </c>
      <c r="F344" s="170">
        <f>E344*F342</f>
        <v>2.6054400000000002</v>
      </c>
      <c r="G344" s="268"/>
      <c r="H344" s="257"/>
      <c r="I344" s="1"/>
      <c r="J344" s="230"/>
      <c r="K344" s="50"/>
    </row>
    <row r="345" spans="1:256" s="55" customFormat="1" ht="12.75" customHeight="1" x14ac:dyDescent="0.35">
      <c r="A345" s="83"/>
      <c r="B345" s="124"/>
      <c r="C345" s="34" t="s">
        <v>234</v>
      </c>
      <c r="D345" s="173" t="s">
        <v>13</v>
      </c>
      <c r="E345" s="175">
        <v>380</v>
      </c>
      <c r="F345" s="170">
        <f>E345*F342</f>
        <v>279.68</v>
      </c>
      <c r="G345" s="256"/>
      <c r="H345" s="257"/>
      <c r="I345" s="1"/>
      <c r="J345" s="230"/>
      <c r="K345" s="50"/>
    </row>
    <row r="346" spans="1:256" s="55" customFormat="1" x14ac:dyDescent="0.35">
      <c r="A346" s="37"/>
      <c r="B346" s="124"/>
      <c r="C346" s="34" t="s">
        <v>512</v>
      </c>
      <c r="D346" s="173" t="s">
        <v>17</v>
      </c>
      <c r="E346" s="175">
        <v>110</v>
      </c>
      <c r="F346" s="170">
        <f>E346*F342</f>
        <v>80.959999999999994</v>
      </c>
      <c r="G346" s="256"/>
      <c r="H346" s="257"/>
      <c r="I346" s="1"/>
      <c r="J346" s="230"/>
      <c r="K346" s="50"/>
    </row>
    <row r="347" spans="1:256" s="4" customFormat="1" x14ac:dyDescent="0.35">
      <c r="A347" s="19">
        <v>10</v>
      </c>
      <c r="B347" s="19" t="s">
        <v>243</v>
      </c>
      <c r="C347" s="20" t="s">
        <v>513</v>
      </c>
      <c r="D347" s="143" t="s">
        <v>20</v>
      </c>
      <c r="E347" s="234"/>
      <c r="F347" s="229">
        <v>14.68</v>
      </c>
      <c r="G347" s="269"/>
      <c r="H347" s="269"/>
      <c r="I347" s="1"/>
      <c r="J347" s="230"/>
      <c r="K347" s="50"/>
    </row>
    <row r="348" spans="1:256" s="4" customFormat="1" ht="25.5" customHeight="1" x14ac:dyDescent="0.35">
      <c r="A348" s="21"/>
      <c r="B348" s="21" t="s">
        <v>21</v>
      </c>
      <c r="C348" s="18" t="s">
        <v>70</v>
      </c>
      <c r="D348" s="130" t="s">
        <v>11</v>
      </c>
      <c r="E348" s="169">
        <f>9.888/1.2</f>
        <v>8.24</v>
      </c>
      <c r="F348" s="170">
        <f>E348*F347</f>
        <v>120.9632</v>
      </c>
      <c r="G348" s="256"/>
      <c r="H348" s="257"/>
      <c r="I348" s="1"/>
      <c r="J348" s="230"/>
      <c r="M348" s="23"/>
    </row>
    <row r="349" spans="1:256" s="4" customFormat="1" ht="25.5" customHeight="1" x14ac:dyDescent="0.35">
      <c r="A349" s="21"/>
      <c r="B349" s="21" t="s">
        <v>244</v>
      </c>
      <c r="C349" s="22" t="s">
        <v>245</v>
      </c>
      <c r="D349" s="130" t="s">
        <v>12</v>
      </c>
      <c r="E349" s="129">
        <v>2.2999999999999998</v>
      </c>
      <c r="F349" s="170">
        <f>E349*F347</f>
        <v>33.763999999999996</v>
      </c>
      <c r="G349" s="270"/>
      <c r="H349" s="257"/>
      <c r="I349" s="1"/>
      <c r="J349" s="230"/>
    </row>
    <row r="350" spans="1:256" s="48" customFormat="1" ht="26.5" x14ac:dyDescent="0.35">
      <c r="A350" s="19">
        <v>11</v>
      </c>
      <c r="B350" s="118" t="s">
        <v>222</v>
      </c>
      <c r="C350" s="119" t="s">
        <v>515</v>
      </c>
      <c r="D350" s="143" t="s">
        <v>24</v>
      </c>
      <c r="E350" s="232"/>
      <c r="F350" s="229">
        <v>8.9700000000000006</v>
      </c>
      <c r="G350" s="261"/>
      <c r="H350" s="261"/>
      <c r="I350" s="1"/>
      <c r="J350" s="230"/>
      <c r="K350" s="50"/>
      <c r="L350" s="7"/>
      <c r="M350" s="7"/>
      <c r="N350" s="4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  <c r="AA350" s="7"/>
      <c r="AB350" s="7"/>
      <c r="AC350" s="7"/>
      <c r="AD350" s="7"/>
      <c r="AE350" s="7"/>
      <c r="AF350" s="7"/>
      <c r="AG350" s="7"/>
      <c r="AH350" s="7"/>
      <c r="AI350" s="7"/>
      <c r="AJ350" s="7"/>
      <c r="AK350" s="7"/>
      <c r="AL350" s="7"/>
      <c r="AM350" s="7"/>
      <c r="AN350" s="7"/>
      <c r="AO350" s="7"/>
      <c r="AP350" s="7"/>
      <c r="AQ350" s="7"/>
      <c r="AR350" s="7"/>
      <c r="AS350" s="7"/>
      <c r="AT350" s="7"/>
      <c r="AU350" s="7"/>
      <c r="AV350" s="7"/>
      <c r="AW350" s="7"/>
      <c r="AX350" s="7"/>
      <c r="AY350" s="7"/>
      <c r="AZ350" s="7"/>
      <c r="BA350" s="7"/>
      <c r="BB350" s="7"/>
      <c r="BC350" s="7"/>
      <c r="BD350" s="7"/>
      <c r="BE350" s="7"/>
      <c r="BF350" s="7"/>
      <c r="BG350" s="7"/>
      <c r="BH350" s="7"/>
      <c r="BI350" s="7"/>
      <c r="BJ350" s="7"/>
      <c r="BK350" s="7"/>
      <c r="BL350" s="7"/>
      <c r="BM350" s="7"/>
      <c r="BN350" s="7"/>
      <c r="BO350" s="7"/>
      <c r="BP350" s="7"/>
      <c r="BQ350" s="7"/>
      <c r="BR350" s="7"/>
      <c r="BS350" s="7"/>
      <c r="BT350" s="7"/>
      <c r="BU350" s="7"/>
      <c r="BV350" s="7"/>
      <c r="BW350" s="7"/>
      <c r="BX350" s="7"/>
      <c r="BY350" s="7"/>
      <c r="BZ350" s="7"/>
      <c r="CA350" s="7"/>
      <c r="CB350" s="7"/>
      <c r="CC350" s="7"/>
      <c r="CD350" s="7"/>
      <c r="CE350" s="7"/>
      <c r="CF350" s="7"/>
      <c r="CG350" s="7"/>
      <c r="CH350" s="7"/>
      <c r="CI350" s="7"/>
      <c r="CJ350" s="7"/>
      <c r="CK350" s="7"/>
      <c r="CL350" s="7"/>
      <c r="CM350" s="7"/>
      <c r="CN350" s="7"/>
      <c r="CO350" s="7"/>
      <c r="CP350" s="7"/>
      <c r="CQ350" s="7"/>
      <c r="CR350" s="7"/>
      <c r="CS350" s="7"/>
      <c r="CT350" s="7"/>
      <c r="CU350" s="7"/>
      <c r="CV350" s="7"/>
      <c r="CW350" s="7"/>
      <c r="CX350" s="7"/>
      <c r="CY350" s="7"/>
      <c r="CZ350" s="7"/>
      <c r="DA350" s="7"/>
      <c r="DB350" s="7"/>
      <c r="DC350" s="7"/>
      <c r="DD350" s="7"/>
      <c r="DE350" s="7"/>
      <c r="DF350" s="7"/>
      <c r="DG350" s="7"/>
      <c r="DH350" s="7"/>
      <c r="DI350" s="7"/>
      <c r="DJ350" s="7"/>
      <c r="DK350" s="7"/>
      <c r="DL350" s="7"/>
      <c r="DM350" s="7"/>
      <c r="DN350" s="7"/>
      <c r="DO350" s="7"/>
      <c r="DP350" s="7"/>
      <c r="DQ350" s="7"/>
      <c r="DR350" s="7"/>
      <c r="DS350" s="7"/>
      <c r="DT350" s="7"/>
      <c r="DU350" s="7"/>
      <c r="DV350" s="7"/>
      <c r="DW350" s="7"/>
      <c r="DX350" s="7"/>
      <c r="DY350" s="7"/>
      <c r="DZ350" s="7"/>
      <c r="EA350" s="7"/>
      <c r="EB350" s="7"/>
      <c r="EC350" s="7"/>
      <c r="ED350" s="7"/>
      <c r="EE350" s="7"/>
      <c r="EF350" s="7"/>
      <c r="EG350" s="7"/>
      <c r="EH350" s="7"/>
      <c r="EI350" s="7"/>
      <c r="EJ350" s="7"/>
      <c r="EK350" s="7"/>
      <c r="EL350" s="7"/>
      <c r="EM350" s="7"/>
      <c r="EN350" s="7"/>
      <c r="EO350" s="7"/>
      <c r="EP350" s="7"/>
      <c r="EQ350" s="7"/>
      <c r="ER350" s="7"/>
      <c r="ES350" s="7"/>
      <c r="ET350" s="7"/>
      <c r="EU350" s="7"/>
      <c r="EV350" s="7"/>
      <c r="EW350" s="7"/>
      <c r="EX350" s="7"/>
      <c r="EY350" s="7"/>
      <c r="EZ350" s="7"/>
      <c r="FA350" s="7"/>
      <c r="FB350" s="7"/>
      <c r="FC350" s="7"/>
      <c r="FD350" s="7"/>
      <c r="FE350" s="7"/>
      <c r="FF350" s="7"/>
      <c r="FG350" s="7"/>
      <c r="FH350" s="7"/>
      <c r="FI350" s="7"/>
      <c r="FJ350" s="7"/>
      <c r="FK350" s="7"/>
      <c r="FL350" s="7"/>
      <c r="FM350" s="7"/>
      <c r="FN350" s="7"/>
      <c r="FO350" s="7"/>
      <c r="FP350" s="7"/>
      <c r="FQ350" s="7"/>
      <c r="FR350" s="7"/>
      <c r="FS350" s="7"/>
      <c r="FT350" s="7"/>
      <c r="FU350" s="7"/>
      <c r="FV350" s="7"/>
      <c r="FW350" s="7"/>
      <c r="FX350" s="7"/>
      <c r="FY350" s="7"/>
      <c r="FZ350" s="7"/>
      <c r="GA350" s="7"/>
      <c r="GB350" s="7"/>
      <c r="GC350" s="7"/>
      <c r="GD350" s="7"/>
      <c r="GE350" s="7"/>
      <c r="GF350" s="7"/>
      <c r="GG350" s="7"/>
      <c r="GH350" s="7"/>
      <c r="GI350" s="7"/>
      <c r="GJ350" s="7"/>
      <c r="GK350" s="7"/>
      <c r="GL350" s="7"/>
      <c r="GM350" s="7"/>
      <c r="GN350" s="7"/>
      <c r="GO350" s="7"/>
      <c r="GP350" s="7"/>
      <c r="GQ350" s="7"/>
      <c r="GR350" s="7"/>
      <c r="GS350" s="7"/>
      <c r="GT350" s="7"/>
      <c r="GU350" s="7"/>
      <c r="GV350" s="7"/>
      <c r="GW350" s="7"/>
      <c r="GX350" s="7"/>
      <c r="GY350" s="7"/>
      <c r="GZ350" s="7"/>
      <c r="HA350" s="7"/>
      <c r="HB350" s="7"/>
      <c r="HC350" s="7"/>
      <c r="HD350" s="7"/>
      <c r="HE350" s="7"/>
      <c r="HF350" s="7"/>
      <c r="HG350" s="7"/>
      <c r="HH350" s="7"/>
      <c r="HI350" s="7"/>
      <c r="HJ350" s="7"/>
      <c r="HK350" s="7"/>
      <c r="HL350" s="7"/>
      <c r="HM350" s="7"/>
      <c r="HN350" s="7"/>
      <c r="HO350" s="7"/>
      <c r="HP350" s="7"/>
      <c r="HQ350" s="7"/>
      <c r="HR350" s="7"/>
      <c r="HS350" s="7"/>
      <c r="HT350" s="7"/>
      <c r="HU350" s="7"/>
      <c r="HV350" s="7"/>
      <c r="HW350" s="7"/>
      <c r="HX350" s="7"/>
      <c r="HY350" s="7"/>
      <c r="HZ350" s="7"/>
      <c r="IA350" s="7"/>
      <c r="IB350" s="7"/>
      <c r="IC350" s="7"/>
      <c r="ID350" s="7"/>
      <c r="IE350" s="7"/>
      <c r="IF350" s="7"/>
      <c r="IG350" s="7"/>
      <c r="IH350" s="7"/>
      <c r="II350" s="7"/>
      <c r="IJ350" s="7"/>
      <c r="IK350" s="7"/>
      <c r="IL350" s="7"/>
      <c r="IM350" s="7"/>
      <c r="IN350" s="7"/>
      <c r="IO350" s="7"/>
      <c r="IP350" s="7"/>
      <c r="IQ350" s="7"/>
      <c r="IR350" s="7"/>
      <c r="IS350" s="7"/>
      <c r="IT350" s="7"/>
      <c r="IU350" s="7"/>
      <c r="IV350" s="7"/>
    </row>
    <row r="351" spans="1:256" s="48" customFormat="1" ht="25.5" customHeight="1" x14ac:dyDescent="0.35">
      <c r="A351" s="21"/>
      <c r="B351" s="21" t="s">
        <v>21</v>
      </c>
      <c r="C351" s="22" t="s">
        <v>2</v>
      </c>
      <c r="D351" s="130" t="s">
        <v>11</v>
      </c>
      <c r="E351" s="172">
        <v>28.07</v>
      </c>
      <c r="F351" s="170">
        <f>E351*F350</f>
        <v>251.78790000000001</v>
      </c>
      <c r="G351" s="256"/>
      <c r="H351" s="257"/>
      <c r="I351" s="1"/>
      <c r="J351" s="230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  <c r="AA351" s="7"/>
      <c r="AB351" s="7"/>
      <c r="AC351" s="7"/>
      <c r="AD351" s="7"/>
      <c r="AE351" s="7"/>
      <c r="AF351" s="7"/>
      <c r="AG351" s="7"/>
      <c r="AH351" s="7"/>
      <c r="AI351" s="7"/>
      <c r="AJ351" s="7"/>
      <c r="AK351" s="7"/>
      <c r="AL351" s="7"/>
      <c r="AM351" s="7"/>
      <c r="AN351" s="7"/>
      <c r="AO351" s="7"/>
      <c r="AP351" s="7"/>
      <c r="AQ351" s="7"/>
      <c r="AR351" s="7"/>
      <c r="AS351" s="7"/>
      <c r="AT351" s="7"/>
      <c r="AU351" s="7"/>
      <c r="AV351" s="7"/>
      <c r="AW351" s="7"/>
      <c r="AX351" s="7"/>
      <c r="AY351" s="7"/>
      <c r="AZ351" s="7"/>
      <c r="BA351" s="7"/>
      <c r="BB351" s="7"/>
      <c r="BC351" s="7"/>
      <c r="BD351" s="7"/>
      <c r="BE351" s="7"/>
      <c r="BF351" s="7"/>
      <c r="BG351" s="7"/>
      <c r="BH351" s="7"/>
      <c r="BI351" s="7"/>
      <c r="BJ351" s="7"/>
      <c r="BK351" s="7"/>
      <c r="BL351" s="7"/>
      <c r="BM351" s="7"/>
      <c r="BN351" s="7"/>
      <c r="BO351" s="7"/>
      <c r="BP351" s="7"/>
      <c r="BQ351" s="7"/>
      <c r="BR351" s="7"/>
      <c r="BS351" s="7"/>
      <c r="BT351" s="7"/>
      <c r="BU351" s="7"/>
      <c r="BV351" s="7"/>
      <c r="BW351" s="7"/>
      <c r="BX351" s="7"/>
      <c r="BY351" s="7"/>
      <c r="BZ351" s="7"/>
      <c r="CA351" s="7"/>
      <c r="CB351" s="7"/>
      <c r="CC351" s="7"/>
      <c r="CD351" s="7"/>
      <c r="CE351" s="7"/>
      <c r="CF351" s="7"/>
      <c r="CG351" s="7"/>
      <c r="CH351" s="7"/>
      <c r="CI351" s="7"/>
      <c r="CJ351" s="7"/>
      <c r="CK351" s="7"/>
      <c r="CL351" s="7"/>
      <c r="CM351" s="7"/>
      <c r="CN351" s="7"/>
      <c r="CO351" s="7"/>
      <c r="CP351" s="7"/>
      <c r="CQ351" s="7"/>
      <c r="CR351" s="7"/>
      <c r="CS351" s="7"/>
      <c r="CT351" s="7"/>
      <c r="CU351" s="7"/>
      <c r="CV351" s="7"/>
      <c r="CW351" s="7"/>
      <c r="CX351" s="7"/>
      <c r="CY351" s="7"/>
      <c r="CZ351" s="7"/>
      <c r="DA351" s="7"/>
      <c r="DB351" s="7"/>
      <c r="DC351" s="7"/>
      <c r="DD351" s="7"/>
      <c r="DE351" s="7"/>
      <c r="DF351" s="7"/>
      <c r="DG351" s="7"/>
      <c r="DH351" s="7"/>
      <c r="DI351" s="7"/>
      <c r="DJ351" s="7"/>
      <c r="DK351" s="7"/>
      <c r="DL351" s="7"/>
      <c r="DM351" s="7"/>
      <c r="DN351" s="7"/>
      <c r="DO351" s="7"/>
      <c r="DP351" s="7"/>
      <c r="DQ351" s="7"/>
      <c r="DR351" s="7"/>
      <c r="DS351" s="7"/>
      <c r="DT351" s="7"/>
      <c r="DU351" s="7"/>
      <c r="DV351" s="7"/>
      <c r="DW351" s="7"/>
      <c r="DX351" s="7"/>
      <c r="DY351" s="7"/>
      <c r="DZ351" s="7"/>
      <c r="EA351" s="7"/>
      <c r="EB351" s="7"/>
      <c r="EC351" s="7"/>
      <c r="ED351" s="7"/>
      <c r="EE351" s="7"/>
      <c r="EF351" s="7"/>
      <c r="EG351" s="7"/>
      <c r="EH351" s="7"/>
      <c r="EI351" s="7"/>
      <c r="EJ351" s="7"/>
      <c r="EK351" s="7"/>
      <c r="EL351" s="7"/>
      <c r="EM351" s="7"/>
      <c r="EN351" s="7"/>
      <c r="EO351" s="7"/>
      <c r="EP351" s="7"/>
      <c r="EQ351" s="7"/>
      <c r="ER351" s="7"/>
      <c r="ES351" s="7"/>
      <c r="ET351" s="7"/>
      <c r="EU351" s="7"/>
      <c r="EV351" s="7"/>
      <c r="EW351" s="7"/>
      <c r="EX351" s="7"/>
      <c r="EY351" s="7"/>
      <c r="EZ351" s="7"/>
      <c r="FA351" s="7"/>
      <c r="FB351" s="7"/>
      <c r="FC351" s="7"/>
      <c r="FD351" s="7"/>
      <c r="FE351" s="7"/>
      <c r="FF351" s="7"/>
      <c r="FG351" s="7"/>
      <c r="FH351" s="7"/>
      <c r="FI351" s="7"/>
      <c r="FJ351" s="7"/>
      <c r="FK351" s="7"/>
      <c r="FL351" s="7"/>
      <c r="FM351" s="7"/>
      <c r="FN351" s="7"/>
      <c r="FO351" s="7"/>
      <c r="FP351" s="7"/>
      <c r="FQ351" s="7"/>
      <c r="FR351" s="7"/>
      <c r="FS351" s="7"/>
      <c r="FT351" s="7"/>
      <c r="FU351" s="7"/>
      <c r="FV351" s="7"/>
      <c r="FW351" s="7"/>
      <c r="FX351" s="7"/>
      <c r="FY351" s="7"/>
      <c r="FZ351" s="7"/>
      <c r="GA351" s="7"/>
      <c r="GB351" s="7"/>
      <c r="GC351" s="7"/>
      <c r="GD351" s="7"/>
      <c r="GE351" s="7"/>
      <c r="GF351" s="7"/>
      <c r="GG351" s="7"/>
      <c r="GH351" s="7"/>
      <c r="GI351" s="7"/>
      <c r="GJ351" s="7"/>
      <c r="GK351" s="7"/>
      <c r="GL351" s="7"/>
      <c r="GM351" s="7"/>
      <c r="GN351" s="7"/>
      <c r="GO351" s="7"/>
      <c r="GP351" s="7"/>
      <c r="GQ351" s="7"/>
      <c r="GR351" s="7"/>
      <c r="GS351" s="7"/>
      <c r="GT351" s="7"/>
      <c r="GU351" s="7"/>
      <c r="GV351" s="7"/>
      <c r="GW351" s="7"/>
      <c r="GX351" s="7"/>
      <c r="GY351" s="7"/>
      <c r="GZ351" s="7"/>
      <c r="HA351" s="7"/>
      <c r="HB351" s="7"/>
      <c r="HC351" s="7"/>
      <c r="HD351" s="7"/>
      <c r="HE351" s="7"/>
      <c r="HF351" s="7"/>
      <c r="HG351" s="7"/>
      <c r="HH351" s="7"/>
      <c r="HI351" s="7"/>
      <c r="HJ351" s="7"/>
      <c r="HK351" s="7"/>
      <c r="HL351" s="7"/>
      <c r="HM351" s="7"/>
      <c r="HN351" s="7"/>
      <c r="HO351" s="7"/>
      <c r="HP351" s="7"/>
      <c r="HQ351" s="7"/>
      <c r="HR351" s="7"/>
      <c r="HS351" s="7"/>
      <c r="HT351" s="7"/>
      <c r="HU351" s="7"/>
      <c r="HV351" s="7"/>
      <c r="HW351" s="7"/>
      <c r="HX351" s="7"/>
      <c r="HY351" s="7"/>
      <c r="HZ351" s="7"/>
      <c r="IA351" s="7"/>
      <c r="IB351" s="7"/>
      <c r="IC351" s="7"/>
      <c r="ID351" s="7"/>
      <c r="IE351" s="7"/>
      <c r="IF351" s="7"/>
      <c r="IG351" s="7"/>
      <c r="IH351" s="7"/>
      <c r="II351" s="7"/>
      <c r="IJ351" s="7"/>
      <c r="IK351" s="7"/>
      <c r="IL351" s="7"/>
      <c r="IM351" s="7"/>
      <c r="IN351" s="7"/>
      <c r="IO351" s="7"/>
      <c r="IP351" s="7"/>
      <c r="IQ351" s="7"/>
      <c r="IR351" s="7"/>
      <c r="IS351" s="7"/>
      <c r="IT351" s="7"/>
      <c r="IU351" s="7"/>
      <c r="IV351" s="7"/>
    </row>
    <row r="352" spans="1:256" s="49" customFormat="1" ht="26.5" x14ac:dyDescent="0.35">
      <c r="A352" s="37">
        <v>12</v>
      </c>
      <c r="B352" s="31" t="s">
        <v>365</v>
      </c>
      <c r="C352" s="38" t="s">
        <v>518</v>
      </c>
      <c r="D352" s="171" t="s">
        <v>40</v>
      </c>
      <c r="E352" s="231"/>
      <c r="F352" s="229">
        <v>0.48</v>
      </c>
      <c r="G352" s="262"/>
      <c r="H352" s="263"/>
      <c r="I352" s="1"/>
      <c r="J352" s="230"/>
      <c r="K352" s="50"/>
      <c r="N352" s="4"/>
    </row>
    <row r="353" spans="1:14" s="49" customFormat="1" ht="25.5" customHeight="1" x14ac:dyDescent="0.35">
      <c r="A353" s="37"/>
      <c r="B353" s="39"/>
      <c r="C353" s="34" t="s">
        <v>2</v>
      </c>
      <c r="D353" s="87" t="s">
        <v>11</v>
      </c>
      <c r="E353" s="175">
        <v>21.19</v>
      </c>
      <c r="F353" s="170">
        <f>E353*F352</f>
        <v>10.171200000000001</v>
      </c>
      <c r="G353" s="256"/>
      <c r="H353" s="257"/>
      <c r="I353" s="1"/>
      <c r="J353" s="230"/>
      <c r="K353" s="50"/>
    </row>
    <row r="354" spans="1:14" s="61" customFormat="1" ht="26.5" x14ac:dyDescent="0.35">
      <c r="A354" s="37">
        <v>13</v>
      </c>
      <c r="B354" s="31" t="s">
        <v>106</v>
      </c>
      <c r="C354" s="38" t="s">
        <v>107</v>
      </c>
      <c r="D354" s="171" t="s">
        <v>16</v>
      </c>
      <c r="E354" s="233"/>
      <c r="F354" s="229">
        <v>2.62</v>
      </c>
      <c r="G354" s="262"/>
      <c r="H354" s="263"/>
      <c r="I354" s="1"/>
      <c r="J354" s="230"/>
      <c r="K354" s="50"/>
      <c r="N354" s="4"/>
    </row>
    <row r="355" spans="1:14" s="61" customFormat="1" ht="26.25" customHeight="1" x14ac:dyDescent="0.35">
      <c r="A355" s="83"/>
      <c r="B355" s="39"/>
      <c r="C355" s="18" t="s">
        <v>2</v>
      </c>
      <c r="D355" s="179" t="s">
        <v>11</v>
      </c>
      <c r="E355" s="169">
        <f>154.62/1.2</f>
        <v>128.85000000000002</v>
      </c>
      <c r="F355" s="170">
        <f>E355*F354</f>
        <v>337.58700000000005</v>
      </c>
      <c r="G355" s="256"/>
      <c r="H355" s="257"/>
      <c r="I355" s="1"/>
      <c r="J355" s="230"/>
      <c r="K355" s="57"/>
      <c r="M355" s="23"/>
    </row>
    <row r="356" spans="1:14" s="61" customFormat="1" ht="15" customHeight="1" x14ac:dyDescent="0.35">
      <c r="A356" s="36"/>
      <c r="B356" s="39"/>
      <c r="C356" s="34" t="s">
        <v>14</v>
      </c>
      <c r="D356" s="87" t="s">
        <v>12</v>
      </c>
      <c r="E356" s="175">
        <v>6</v>
      </c>
      <c r="F356" s="170">
        <f>E356*F354</f>
        <v>15.72</v>
      </c>
      <c r="G356" s="256"/>
      <c r="H356" s="257"/>
      <c r="I356" s="1"/>
      <c r="J356" s="230"/>
      <c r="K356" s="49"/>
    </row>
    <row r="357" spans="1:14" s="61" customFormat="1" ht="15" customHeight="1" x14ac:dyDescent="0.35">
      <c r="A357" s="83"/>
      <c r="B357" s="39"/>
      <c r="C357" s="34" t="s">
        <v>108</v>
      </c>
      <c r="D357" s="87" t="s">
        <v>12</v>
      </c>
      <c r="E357" s="175">
        <v>6</v>
      </c>
      <c r="F357" s="170">
        <f>E357*F354</f>
        <v>15.72</v>
      </c>
      <c r="G357" s="256"/>
      <c r="H357" s="257"/>
      <c r="I357" s="1"/>
      <c r="J357" s="230"/>
      <c r="K357" s="55"/>
    </row>
    <row r="358" spans="1:14" s="61" customFormat="1" ht="39" customHeight="1" x14ac:dyDescent="0.35">
      <c r="A358" s="83"/>
      <c r="B358" s="39"/>
      <c r="C358" s="34" t="s">
        <v>109</v>
      </c>
      <c r="D358" s="173" t="s">
        <v>13</v>
      </c>
      <c r="E358" s="175">
        <v>190</v>
      </c>
      <c r="F358" s="170">
        <f>E358*F354</f>
        <v>497.8</v>
      </c>
      <c r="G358" s="256"/>
      <c r="H358" s="257"/>
      <c r="I358" s="1"/>
      <c r="J358" s="230"/>
      <c r="K358" s="50"/>
    </row>
    <row r="359" spans="1:14" s="61" customFormat="1" ht="51.75" customHeight="1" x14ac:dyDescent="0.35">
      <c r="A359" s="83"/>
      <c r="B359" s="39"/>
      <c r="C359" s="34" t="s">
        <v>110</v>
      </c>
      <c r="D359" s="173" t="s">
        <v>13</v>
      </c>
      <c r="E359" s="175">
        <v>500</v>
      </c>
      <c r="F359" s="170">
        <f>E359*F354</f>
        <v>1310</v>
      </c>
      <c r="G359" s="256"/>
      <c r="H359" s="257"/>
      <c r="I359" s="1"/>
      <c r="J359" s="230"/>
      <c r="K359" s="50"/>
    </row>
    <row r="360" spans="1:14" s="61" customFormat="1" ht="26.25" customHeight="1" x14ac:dyDescent="0.35">
      <c r="A360" s="83"/>
      <c r="B360" s="39"/>
      <c r="C360" s="34" t="s">
        <v>569</v>
      </c>
      <c r="D360" s="173" t="s">
        <v>17</v>
      </c>
      <c r="E360" s="175">
        <v>105</v>
      </c>
      <c r="F360" s="170">
        <f>E360*F354</f>
        <v>275.10000000000002</v>
      </c>
      <c r="G360" s="256"/>
      <c r="H360" s="257"/>
      <c r="I360" s="1"/>
      <c r="J360" s="230"/>
      <c r="K360" s="50"/>
    </row>
    <row r="361" spans="1:14" s="61" customFormat="1" ht="26.25" customHeight="1" x14ac:dyDescent="0.35">
      <c r="A361" s="83"/>
      <c r="B361" s="39"/>
      <c r="C361" s="34" t="s">
        <v>103</v>
      </c>
      <c r="D361" s="173" t="s">
        <v>88</v>
      </c>
      <c r="E361" s="175">
        <v>450</v>
      </c>
      <c r="F361" s="170">
        <f>E361*F354</f>
        <v>1179</v>
      </c>
      <c r="G361" s="256"/>
      <c r="H361" s="257"/>
      <c r="I361" s="1"/>
      <c r="J361" s="230"/>
      <c r="K361" s="50"/>
    </row>
    <row r="362" spans="1:14" s="10" customFormat="1" x14ac:dyDescent="0.35">
      <c r="A362" s="37">
        <v>15</v>
      </c>
      <c r="B362" s="31" t="s">
        <v>98</v>
      </c>
      <c r="C362" s="38" t="s">
        <v>99</v>
      </c>
      <c r="D362" s="171" t="s">
        <v>17</v>
      </c>
      <c r="E362" s="231"/>
      <c r="F362" s="229">
        <v>26.4</v>
      </c>
      <c r="G362" s="262"/>
      <c r="H362" s="263"/>
      <c r="I362" s="1"/>
      <c r="J362" s="230"/>
      <c r="K362" s="45"/>
      <c r="N362" s="4"/>
    </row>
    <row r="363" spans="1:14" s="10" customFormat="1" ht="25.5" customHeight="1" x14ac:dyDescent="0.35">
      <c r="A363" s="36"/>
      <c r="B363" s="39"/>
      <c r="C363" s="34" t="s">
        <v>2</v>
      </c>
      <c r="D363" s="87" t="s">
        <v>11</v>
      </c>
      <c r="E363" s="175">
        <v>1.3</v>
      </c>
      <c r="F363" s="170">
        <f>E363*F362</f>
        <v>34.32</v>
      </c>
      <c r="G363" s="256"/>
      <c r="H363" s="257"/>
      <c r="I363" s="1"/>
      <c r="J363" s="230"/>
    </row>
    <row r="364" spans="1:14" s="10" customFormat="1" ht="12.75" customHeight="1" x14ac:dyDescent="0.35">
      <c r="A364" s="36"/>
      <c r="B364" s="39"/>
      <c r="C364" s="34" t="s">
        <v>14</v>
      </c>
      <c r="D364" s="87" t="s">
        <v>12</v>
      </c>
      <c r="E364" s="175">
        <v>0.03</v>
      </c>
      <c r="F364" s="170">
        <f>E364*F362</f>
        <v>0.79199999999999993</v>
      </c>
      <c r="G364" s="256"/>
      <c r="H364" s="257"/>
      <c r="I364" s="1"/>
      <c r="J364" s="230"/>
    </row>
    <row r="365" spans="1:14" s="10" customFormat="1" ht="12.75" customHeight="1" x14ac:dyDescent="0.35">
      <c r="A365" s="36"/>
      <c r="B365" s="39"/>
      <c r="C365" s="34" t="s">
        <v>100</v>
      </c>
      <c r="D365" s="87" t="s">
        <v>12</v>
      </c>
      <c r="E365" s="175">
        <v>0.06</v>
      </c>
      <c r="F365" s="170">
        <f>E365*F362</f>
        <v>1.5839999999999999</v>
      </c>
      <c r="G365" s="256"/>
      <c r="H365" s="257"/>
      <c r="I365" s="1"/>
      <c r="J365" s="230"/>
    </row>
    <row r="366" spans="1:14" s="10" customFormat="1" ht="25.5" customHeight="1" x14ac:dyDescent="0.35">
      <c r="A366" s="36"/>
      <c r="B366" s="39"/>
      <c r="C366" s="34" t="s">
        <v>101</v>
      </c>
      <c r="D366" s="87" t="s">
        <v>12</v>
      </c>
      <c r="E366" s="175">
        <v>0.06</v>
      </c>
      <c r="F366" s="170">
        <f>E366*F362</f>
        <v>1.5839999999999999</v>
      </c>
      <c r="G366" s="256"/>
      <c r="H366" s="257"/>
      <c r="I366" s="1"/>
      <c r="J366" s="230"/>
    </row>
    <row r="367" spans="1:14" s="10" customFormat="1" ht="38.25" customHeight="1" x14ac:dyDescent="0.35">
      <c r="A367" s="36"/>
      <c r="B367" s="39"/>
      <c r="C367" s="34" t="s">
        <v>572</v>
      </c>
      <c r="D367" s="173" t="s">
        <v>17</v>
      </c>
      <c r="E367" s="175">
        <v>2.1</v>
      </c>
      <c r="F367" s="170">
        <f>E367*F362</f>
        <v>55.44</v>
      </c>
      <c r="G367" s="256"/>
      <c r="H367" s="257"/>
      <c r="I367" s="1"/>
      <c r="J367" s="230"/>
      <c r="K367" s="45"/>
    </row>
    <row r="368" spans="1:14" s="10" customFormat="1" ht="25.5" customHeight="1" x14ac:dyDescent="0.35">
      <c r="A368" s="36"/>
      <c r="B368" s="39"/>
      <c r="C368" s="34" t="s">
        <v>102</v>
      </c>
      <c r="D368" s="173" t="s">
        <v>88</v>
      </c>
      <c r="E368" s="175">
        <v>1.5</v>
      </c>
      <c r="F368" s="170">
        <f>E368*F362</f>
        <v>39.599999999999994</v>
      </c>
      <c r="G368" s="256"/>
      <c r="H368" s="257"/>
      <c r="I368" s="1"/>
      <c r="J368" s="230"/>
      <c r="K368" s="45"/>
    </row>
    <row r="369" spans="1:14" s="10" customFormat="1" ht="25.5" customHeight="1" x14ac:dyDescent="0.35">
      <c r="A369" s="39"/>
      <c r="B369" s="39"/>
      <c r="C369" s="34" t="s">
        <v>103</v>
      </c>
      <c r="D369" s="173" t="s">
        <v>88</v>
      </c>
      <c r="E369" s="175">
        <v>3.63</v>
      </c>
      <c r="F369" s="170">
        <f>E369*F362</f>
        <v>95.831999999999994</v>
      </c>
      <c r="G369" s="256"/>
      <c r="H369" s="257"/>
      <c r="I369" s="1"/>
      <c r="J369" s="230"/>
      <c r="K369" s="45"/>
    </row>
    <row r="370" spans="1:14" s="40" customFormat="1" ht="12.75" customHeight="1" x14ac:dyDescent="0.35">
      <c r="A370" s="17"/>
      <c r="B370" s="17"/>
      <c r="C370" s="18" t="s">
        <v>104</v>
      </c>
      <c r="D370" s="179" t="s">
        <v>15</v>
      </c>
      <c r="E370" s="180">
        <v>0.14599999999999999</v>
      </c>
      <c r="F370" s="170">
        <f>E370*F362</f>
        <v>3.8543999999999996</v>
      </c>
      <c r="G370" s="271"/>
      <c r="H370" s="257"/>
      <c r="I370" s="1"/>
      <c r="J370" s="230"/>
      <c r="K370" s="45"/>
    </row>
    <row r="371" spans="1:14" s="40" customFormat="1" ht="12.75" customHeight="1" x14ac:dyDescent="0.35">
      <c r="A371" s="17"/>
      <c r="B371" s="17"/>
      <c r="C371" s="18" t="s">
        <v>493</v>
      </c>
      <c r="D371" s="179" t="s">
        <v>17</v>
      </c>
      <c r="E371" s="169">
        <v>1.05</v>
      </c>
      <c r="F371" s="170">
        <f>E371*F362</f>
        <v>27.72</v>
      </c>
      <c r="G371" s="271"/>
      <c r="H371" s="257"/>
      <c r="I371" s="1"/>
      <c r="J371" s="230"/>
      <c r="K371" s="45"/>
    </row>
    <row r="372" spans="1:14" s="16" customFormat="1" x14ac:dyDescent="0.35">
      <c r="A372" s="73">
        <v>14</v>
      </c>
      <c r="B372" s="73" t="s">
        <v>111</v>
      </c>
      <c r="C372" s="74" t="s">
        <v>112</v>
      </c>
      <c r="D372" s="176" t="s">
        <v>24</v>
      </c>
      <c r="E372" s="231"/>
      <c r="F372" s="229">
        <v>11.59</v>
      </c>
      <c r="G372" s="264"/>
      <c r="H372" s="264"/>
      <c r="I372" s="1"/>
      <c r="J372" s="230"/>
      <c r="K372" s="50"/>
      <c r="N372" s="4"/>
    </row>
    <row r="373" spans="1:14" s="16" customFormat="1" ht="25.5" customHeight="1" x14ac:dyDescent="0.35">
      <c r="A373" s="30"/>
      <c r="B373" s="30"/>
      <c r="C373" s="76" t="s">
        <v>2</v>
      </c>
      <c r="D373" s="87" t="s">
        <v>11</v>
      </c>
      <c r="E373" s="145">
        <v>56</v>
      </c>
      <c r="F373" s="170">
        <f>E373*F372</f>
        <v>649.04</v>
      </c>
      <c r="G373" s="256"/>
      <c r="H373" s="257"/>
      <c r="I373" s="1"/>
      <c r="J373" s="230"/>
    </row>
    <row r="374" spans="1:14" s="16" customFormat="1" ht="12.75" customHeight="1" x14ac:dyDescent="0.35">
      <c r="A374" s="30"/>
      <c r="B374" s="30"/>
      <c r="C374" s="76" t="s">
        <v>113</v>
      </c>
      <c r="D374" s="87" t="s">
        <v>19</v>
      </c>
      <c r="E374" s="145">
        <v>0.3</v>
      </c>
      <c r="F374" s="170">
        <f>E374*F372</f>
        <v>3.4769999999999999</v>
      </c>
      <c r="G374" s="265"/>
      <c r="H374" s="257"/>
      <c r="I374" s="1"/>
      <c r="J374" s="230"/>
      <c r="K374" s="50"/>
    </row>
    <row r="375" spans="1:14" s="16" customFormat="1" ht="12.75" customHeight="1" x14ac:dyDescent="0.35">
      <c r="A375" s="30"/>
      <c r="B375" s="30"/>
      <c r="C375" s="76" t="s">
        <v>89</v>
      </c>
      <c r="D375" s="87" t="s">
        <v>15</v>
      </c>
      <c r="E375" s="145">
        <v>15</v>
      </c>
      <c r="F375" s="170">
        <f>E375*F372</f>
        <v>173.85</v>
      </c>
      <c r="G375" s="265"/>
      <c r="H375" s="257"/>
      <c r="I375" s="1"/>
      <c r="J375" s="230"/>
      <c r="K375" s="50"/>
    </row>
    <row r="376" spans="1:14" s="16" customFormat="1" ht="12.75" customHeight="1" x14ac:dyDescent="0.35">
      <c r="A376" s="30"/>
      <c r="B376" s="30"/>
      <c r="C376" s="76" t="s">
        <v>117</v>
      </c>
      <c r="D376" s="87" t="s">
        <v>88</v>
      </c>
      <c r="E376" s="145"/>
      <c r="F376" s="145">
        <v>230</v>
      </c>
      <c r="G376" s="265"/>
      <c r="H376" s="256"/>
      <c r="I376" s="1"/>
      <c r="J376" s="230"/>
      <c r="K376" s="50"/>
    </row>
    <row r="377" spans="1:14" s="64" customFormat="1" x14ac:dyDescent="0.35">
      <c r="A377" s="31" t="s">
        <v>246</v>
      </c>
      <c r="B377" s="31" t="s">
        <v>235</v>
      </c>
      <c r="C377" s="38" t="s">
        <v>240</v>
      </c>
      <c r="D377" s="171" t="s">
        <v>16</v>
      </c>
      <c r="E377" s="233"/>
      <c r="F377" s="229">
        <v>2.7930000000000001</v>
      </c>
      <c r="G377" s="262"/>
      <c r="H377" s="272"/>
      <c r="I377" s="1"/>
      <c r="J377" s="230"/>
      <c r="K377" s="50"/>
      <c r="N377" s="4"/>
    </row>
    <row r="378" spans="1:14" s="64" customFormat="1" ht="25.5" customHeight="1" x14ac:dyDescent="0.35">
      <c r="A378" s="125"/>
      <c r="B378" s="39"/>
      <c r="C378" s="34" t="s">
        <v>2</v>
      </c>
      <c r="D378" s="130" t="s">
        <v>11</v>
      </c>
      <c r="E378" s="175">
        <v>103.2</v>
      </c>
      <c r="F378" s="170">
        <f>E378*F377</f>
        <v>288.23760000000004</v>
      </c>
      <c r="G378" s="256"/>
      <c r="H378" s="257"/>
      <c r="I378" s="1"/>
      <c r="J378" s="230"/>
    </row>
    <row r="379" spans="1:14" s="64" customFormat="1" ht="25.5" customHeight="1" x14ac:dyDescent="0.35">
      <c r="A379" s="39"/>
      <c r="B379" s="39"/>
      <c r="C379" s="34" t="s">
        <v>237</v>
      </c>
      <c r="D379" s="130" t="s">
        <v>12</v>
      </c>
      <c r="E379" s="175">
        <v>0.16</v>
      </c>
      <c r="F379" s="170">
        <f>E379*F377</f>
        <v>0.44688000000000005</v>
      </c>
      <c r="G379" s="256"/>
      <c r="H379" s="257"/>
      <c r="I379" s="1"/>
      <c r="J379" s="230"/>
    </row>
    <row r="380" spans="1:14" s="64" customFormat="1" ht="12.75" customHeight="1" x14ac:dyDescent="0.35">
      <c r="A380" s="39"/>
      <c r="B380" s="39"/>
      <c r="C380" s="34" t="s">
        <v>14</v>
      </c>
      <c r="D380" s="130" t="s">
        <v>12</v>
      </c>
      <c r="E380" s="175">
        <v>0.52</v>
      </c>
      <c r="F380" s="170">
        <f>E380*F377</f>
        <v>1.4523600000000001</v>
      </c>
      <c r="G380" s="256"/>
      <c r="H380" s="257"/>
      <c r="I380" s="1"/>
      <c r="J380" s="230"/>
    </row>
    <row r="381" spans="1:14" s="64" customFormat="1" ht="12.75" customHeight="1" x14ac:dyDescent="0.35">
      <c r="A381" s="39"/>
      <c r="B381" s="126"/>
      <c r="C381" s="127" t="s">
        <v>89</v>
      </c>
      <c r="D381" s="182" t="s">
        <v>15</v>
      </c>
      <c r="E381" s="183">
        <v>15</v>
      </c>
      <c r="F381" s="170">
        <f>E381*F377</f>
        <v>41.895000000000003</v>
      </c>
      <c r="G381" s="259"/>
      <c r="H381" s="257"/>
      <c r="I381" s="1"/>
      <c r="J381" s="230"/>
      <c r="K381" s="50"/>
    </row>
    <row r="382" spans="1:14" s="64" customFormat="1" ht="12.75" customHeight="1" x14ac:dyDescent="0.35">
      <c r="A382" s="39"/>
      <c r="B382" s="126"/>
      <c r="C382" s="127" t="s">
        <v>241</v>
      </c>
      <c r="D382" s="182" t="s">
        <v>17</v>
      </c>
      <c r="E382" s="183">
        <v>105</v>
      </c>
      <c r="F382" s="170">
        <f>E382*F377</f>
        <v>293.26500000000004</v>
      </c>
      <c r="G382" s="259"/>
      <c r="H382" s="257"/>
      <c r="I382" s="1"/>
      <c r="J382" s="230"/>
      <c r="K382" s="50"/>
    </row>
    <row r="383" spans="1:14" s="64" customFormat="1" x14ac:dyDescent="0.35">
      <c r="A383" s="31" t="s">
        <v>141</v>
      </c>
      <c r="B383" s="31" t="s">
        <v>235</v>
      </c>
      <c r="C383" s="38" t="s">
        <v>236</v>
      </c>
      <c r="D383" s="171" t="s">
        <v>16</v>
      </c>
      <c r="E383" s="233"/>
      <c r="F383" s="229">
        <v>8.8460000000000001</v>
      </c>
      <c r="G383" s="262"/>
      <c r="H383" s="272"/>
      <c r="I383" s="1"/>
      <c r="J383" s="230"/>
      <c r="K383" s="50"/>
      <c r="N383" s="4"/>
    </row>
    <row r="384" spans="1:14" s="64" customFormat="1" ht="25.5" customHeight="1" x14ac:dyDescent="0.35">
      <c r="A384" s="125"/>
      <c r="B384" s="39"/>
      <c r="C384" s="34" t="s">
        <v>2</v>
      </c>
      <c r="D384" s="130" t="s">
        <v>11</v>
      </c>
      <c r="E384" s="175">
        <v>103.2</v>
      </c>
      <c r="F384" s="170">
        <f>E384*F383</f>
        <v>912.90719999999999</v>
      </c>
      <c r="G384" s="256"/>
      <c r="H384" s="257"/>
      <c r="I384" s="1"/>
      <c r="J384" s="230"/>
    </row>
    <row r="385" spans="1:14" s="64" customFormat="1" ht="25.5" customHeight="1" x14ac:dyDescent="0.35">
      <c r="A385" s="39"/>
      <c r="B385" s="39"/>
      <c r="C385" s="34" t="s">
        <v>237</v>
      </c>
      <c r="D385" s="130" t="s">
        <v>12</v>
      </c>
      <c r="E385" s="175">
        <v>0.16</v>
      </c>
      <c r="F385" s="170">
        <f>E385*F383</f>
        <v>1.41536</v>
      </c>
      <c r="G385" s="256"/>
      <c r="H385" s="257"/>
      <c r="I385" s="1"/>
      <c r="J385" s="230"/>
    </row>
    <row r="386" spans="1:14" s="64" customFormat="1" ht="12.75" customHeight="1" x14ac:dyDescent="0.35">
      <c r="A386" s="39"/>
      <c r="B386" s="39"/>
      <c r="C386" s="34" t="s">
        <v>14</v>
      </c>
      <c r="D386" s="130" t="s">
        <v>12</v>
      </c>
      <c r="E386" s="175">
        <v>0.52</v>
      </c>
      <c r="F386" s="170">
        <f>E386*F383</f>
        <v>4.59992</v>
      </c>
      <c r="G386" s="256"/>
      <c r="H386" s="257"/>
      <c r="I386" s="1"/>
      <c r="J386" s="230"/>
    </row>
    <row r="387" spans="1:14" s="64" customFormat="1" ht="12.75" customHeight="1" x14ac:dyDescent="0.35">
      <c r="A387" s="39"/>
      <c r="B387" s="126"/>
      <c r="C387" s="127" t="s">
        <v>89</v>
      </c>
      <c r="D387" s="182" t="s">
        <v>15</v>
      </c>
      <c r="E387" s="183">
        <v>15</v>
      </c>
      <c r="F387" s="170">
        <f>E387*F383</f>
        <v>132.69</v>
      </c>
      <c r="G387" s="259"/>
      <c r="H387" s="257"/>
      <c r="I387" s="1"/>
      <c r="J387" s="230"/>
      <c r="K387" s="50"/>
    </row>
    <row r="388" spans="1:14" s="64" customFormat="1" ht="12.75" customHeight="1" x14ac:dyDescent="0.35">
      <c r="A388" s="39"/>
      <c r="B388" s="126"/>
      <c r="C388" s="127" t="s">
        <v>238</v>
      </c>
      <c r="D388" s="182" t="s">
        <v>15</v>
      </c>
      <c r="E388" s="183">
        <v>4</v>
      </c>
      <c r="F388" s="170">
        <f>E388*F383</f>
        <v>35.384</v>
      </c>
      <c r="G388" s="259"/>
      <c r="H388" s="257"/>
      <c r="I388" s="1"/>
      <c r="J388" s="230"/>
      <c r="K388" s="50"/>
    </row>
    <row r="389" spans="1:14" s="64" customFormat="1" ht="12.75" customHeight="1" x14ac:dyDescent="0.35">
      <c r="A389" s="39"/>
      <c r="B389" s="126"/>
      <c r="C389" s="127" t="s">
        <v>239</v>
      </c>
      <c r="D389" s="182" t="s">
        <v>17</v>
      </c>
      <c r="E389" s="183">
        <v>105</v>
      </c>
      <c r="F389" s="170">
        <f>E389*F383</f>
        <v>928.83</v>
      </c>
      <c r="G389" s="259"/>
      <c r="H389" s="257"/>
      <c r="I389" s="1"/>
      <c r="J389" s="230"/>
      <c r="K389" s="50"/>
    </row>
    <row r="390" spans="1:14" s="16" customFormat="1" ht="39.5" x14ac:dyDescent="0.35">
      <c r="A390" s="73">
        <v>17</v>
      </c>
      <c r="B390" s="73" t="s">
        <v>114</v>
      </c>
      <c r="C390" s="74" t="s">
        <v>115</v>
      </c>
      <c r="D390" s="176" t="s">
        <v>24</v>
      </c>
      <c r="E390" s="231"/>
      <c r="F390" s="229">
        <v>11.59</v>
      </c>
      <c r="G390" s="264"/>
      <c r="H390" s="264"/>
      <c r="I390" s="1"/>
      <c r="J390" s="230"/>
      <c r="K390" s="50"/>
      <c r="N390" s="4"/>
    </row>
    <row r="391" spans="1:14" s="16" customFormat="1" ht="25.5" customHeight="1" x14ac:dyDescent="0.35">
      <c r="A391" s="30"/>
      <c r="B391" s="30"/>
      <c r="C391" s="76" t="s">
        <v>2</v>
      </c>
      <c r="D391" s="87" t="s">
        <v>11</v>
      </c>
      <c r="E391" s="145">
        <v>42.9</v>
      </c>
      <c r="F391" s="170">
        <f>E391*F390</f>
        <v>497.21099999999996</v>
      </c>
      <c r="G391" s="256"/>
      <c r="H391" s="257"/>
      <c r="I391" s="1"/>
      <c r="J391" s="230"/>
    </row>
    <row r="392" spans="1:14" s="16" customFormat="1" ht="12.75" customHeight="1" x14ac:dyDescent="0.35">
      <c r="A392" s="30"/>
      <c r="B392" s="30"/>
      <c r="C392" s="76" t="s">
        <v>563</v>
      </c>
      <c r="D392" s="87" t="s">
        <v>3</v>
      </c>
      <c r="E392" s="145">
        <v>0.04</v>
      </c>
      <c r="F392" s="170">
        <f>E392*F390</f>
        <v>0.46360000000000001</v>
      </c>
      <c r="G392" s="265"/>
      <c r="H392" s="266"/>
      <c r="I392" s="1"/>
      <c r="J392" s="230"/>
      <c r="K392" s="50"/>
    </row>
    <row r="393" spans="1:14" s="16" customFormat="1" ht="38.25" customHeight="1" x14ac:dyDescent="0.35">
      <c r="A393" s="30"/>
      <c r="B393" s="30"/>
      <c r="C393" s="76" t="s">
        <v>116</v>
      </c>
      <c r="D393" s="87" t="s">
        <v>17</v>
      </c>
      <c r="E393" s="145">
        <v>0.84</v>
      </c>
      <c r="F393" s="170">
        <f>E393*F390</f>
        <v>9.7355999999999998</v>
      </c>
      <c r="G393" s="265"/>
      <c r="H393" s="257"/>
      <c r="I393" s="1"/>
      <c r="J393" s="230"/>
      <c r="K393" s="50"/>
    </row>
    <row r="394" spans="1:14" s="4" customFormat="1" ht="26.5" x14ac:dyDescent="0.35">
      <c r="A394" s="73">
        <v>18</v>
      </c>
      <c r="B394" s="73" t="s">
        <v>247</v>
      </c>
      <c r="C394" s="74" t="s">
        <v>519</v>
      </c>
      <c r="D394" s="176" t="s">
        <v>24</v>
      </c>
      <c r="E394" s="231"/>
      <c r="F394" s="229">
        <v>0.18720000000000001</v>
      </c>
      <c r="G394" s="274"/>
      <c r="H394" s="274"/>
      <c r="I394" s="1"/>
      <c r="J394" s="230"/>
      <c r="K394" s="50"/>
      <c r="L394" s="14"/>
    </row>
    <row r="395" spans="1:14" s="4" customFormat="1" ht="25.5" customHeight="1" x14ac:dyDescent="0.35">
      <c r="A395" s="30"/>
      <c r="B395" s="30"/>
      <c r="C395" s="76" t="s">
        <v>2</v>
      </c>
      <c r="D395" s="87" t="s">
        <v>11</v>
      </c>
      <c r="E395" s="184">
        <v>146.41999999999999</v>
      </c>
      <c r="F395" s="170">
        <f>E395*F394</f>
        <v>27.409823999999997</v>
      </c>
      <c r="G395" s="256"/>
      <c r="H395" s="257"/>
      <c r="I395" s="1"/>
      <c r="J395" s="230"/>
    </row>
    <row r="396" spans="1:14" s="4" customFormat="1" ht="12.75" customHeight="1" x14ac:dyDescent="0.35">
      <c r="A396" s="30"/>
      <c r="B396" s="30"/>
      <c r="C396" s="76" t="s">
        <v>14</v>
      </c>
      <c r="D396" s="87" t="s">
        <v>12</v>
      </c>
      <c r="E396" s="184">
        <v>3.16</v>
      </c>
      <c r="F396" s="170">
        <f>E396*F394</f>
        <v>0.59155200000000008</v>
      </c>
      <c r="G396" s="275"/>
      <c r="H396" s="257"/>
      <c r="I396" s="1"/>
      <c r="J396" s="230"/>
    </row>
    <row r="397" spans="1:14" s="4" customFormat="1" ht="12.75" customHeight="1" x14ac:dyDescent="0.35">
      <c r="A397" s="30"/>
      <c r="B397" s="30"/>
      <c r="C397" s="76" t="s">
        <v>228</v>
      </c>
      <c r="D397" s="87" t="s">
        <v>15</v>
      </c>
      <c r="E397" s="184">
        <v>3.6</v>
      </c>
      <c r="F397" s="170">
        <f>E397*F394</f>
        <v>0.67392000000000007</v>
      </c>
      <c r="G397" s="275"/>
      <c r="H397" s="257"/>
      <c r="I397" s="1"/>
      <c r="J397" s="230"/>
      <c r="K397" s="50"/>
    </row>
    <row r="398" spans="1:14" s="4" customFormat="1" ht="12.75" customHeight="1" x14ac:dyDescent="0.35">
      <c r="A398" s="30"/>
      <c r="B398" s="30"/>
      <c r="C398" s="76" t="s">
        <v>520</v>
      </c>
      <c r="D398" s="87" t="s">
        <v>17</v>
      </c>
      <c r="E398" s="184">
        <v>100</v>
      </c>
      <c r="F398" s="170">
        <f>E398*F394</f>
        <v>18.72</v>
      </c>
      <c r="G398" s="275"/>
      <c r="H398" s="257"/>
      <c r="I398" s="1"/>
      <c r="J398" s="230"/>
      <c r="K398" s="50"/>
    </row>
    <row r="399" spans="1:14" s="49" customFormat="1" ht="26.5" x14ac:dyDescent="0.35">
      <c r="A399" s="37">
        <v>19</v>
      </c>
      <c r="B399" s="31" t="s">
        <v>365</v>
      </c>
      <c r="C399" s="38" t="s">
        <v>525</v>
      </c>
      <c r="D399" s="171" t="s">
        <v>40</v>
      </c>
      <c r="E399" s="231"/>
      <c r="F399" s="229">
        <v>0.48</v>
      </c>
      <c r="G399" s="262"/>
      <c r="H399" s="263"/>
      <c r="I399" s="1"/>
      <c r="J399" s="230"/>
      <c r="K399" s="50"/>
      <c r="N399" s="4"/>
    </row>
    <row r="400" spans="1:14" s="49" customFormat="1" ht="25.5" customHeight="1" x14ac:dyDescent="0.35">
      <c r="A400" s="37"/>
      <c r="B400" s="39"/>
      <c r="C400" s="18" t="s">
        <v>70</v>
      </c>
      <c r="D400" s="87" t="s">
        <v>11</v>
      </c>
      <c r="E400" s="169">
        <f>25.428/1.2</f>
        <v>21.19</v>
      </c>
      <c r="F400" s="170">
        <f>E400*F399</f>
        <v>10.171200000000001</v>
      </c>
      <c r="G400" s="256"/>
      <c r="H400" s="257"/>
      <c r="I400" s="1"/>
      <c r="J400" s="230"/>
      <c r="K400" s="50"/>
      <c r="M400" s="23"/>
    </row>
    <row r="401" spans="1:14" s="49" customFormat="1" ht="63.75" customHeight="1" x14ac:dyDescent="0.35">
      <c r="A401" s="37"/>
      <c r="B401" s="39"/>
      <c r="C401" s="34" t="s">
        <v>156</v>
      </c>
      <c r="D401" s="173" t="s">
        <v>13</v>
      </c>
      <c r="E401" s="175">
        <v>15</v>
      </c>
      <c r="F401" s="170">
        <f>E401*F399</f>
        <v>7.1999999999999993</v>
      </c>
      <c r="G401" s="256"/>
      <c r="H401" s="257"/>
      <c r="I401" s="1"/>
      <c r="J401" s="230"/>
      <c r="K401" s="50"/>
    </row>
    <row r="402" spans="1:14" s="49" customFormat="1" ht="12.75" customHeight="1" x14ac:dyDescent="0.35">
      <c r="A402" s="37"/>
      <c r="B402" s="39"/>
      <c r="C402" s="34" t="s">
        <v>366</v>
      </c>
      <c r="D402" s="173" t="s">
        <v>88</v>
      </c>
      <c r="E402" s="175">
        <v>100</v>
      </c>
      <c r="F402" s="170">
        <f>E402*F399</f>
        <v>48</v>
      </c>
      <c r="G402" s="256"/>
      <c r="H402" s="257"/>
      <c r="I402" s="1"/>
      <c r="J402" s="230"/>
      <c r="K402" s="50"/>
    </row>
    <row r="403" spans="1:14" s="4" customFormat="1" x14ac:dyDescent="0.35">
      <c r="A403" s="73">
        <v>20</v>
      </c>
      <c r="B403" s="73" t="s">
        <v>251</v>
      </c>
      <c r="C403" s="74" t="s">
        <v>526</v>
      </c>
      <c r="D403" s="176" t="s">
        <v>27</v>
      </c>
      <c r="E403" s="231"/>
      <c r="F403" s="229">
        <v>3.1</v>
      </c>
      <c r="G403" s="264"/>
      <c r="H403" s="264"/>
      <c r="I403" s="1"/>
      <c r="J403" s="230"/>
      <c r="K403" s="50"/>
    </row>
    <row r="404" spans="1:14" s="4" customFormat="1" ht="25.5" customHeight="1" x14ac:dyDescent="0.35">
      <c r="A404" s="30"/>
      <c r="B404" s="30"/>
      <c r="C404" s="18" t="s">
        <v>70</v>
      </c>
      <c r="D404" s="179" t="s">
        <v>11</v>
      </c>
      <c r="E404" s="169">
        <f>4.524/1.2</f>
        <v>3.77</v>
      </c>
      <c r="F404" s="170">
        <f>E404*F403</f>
        <v>11.687000000000001</v>
      </c>
      <c r="G404" s="256"/>
      <c r="H404" s="257"/>
      <c r="I404" s="1"/>
      <c r="J404" s="230"/>
      <c r="M404" s="23"/>
    </row>
    <row r="405" spans="1:14" s="4" customFormat="1" x14ac:dyDescent="0.35">
      <c r="A405" s="73">
        <v>21</v>
      </c>
      <c r="B405" s="73" t="s">
        <v>252</v>
      </c>
      <c r="C405" s="74" t="s">
        <v>253</v>
      </c>
      <c r="D405" s="176" t="s">
        <v>24</v>
      </c>
      <c r="E405" s="231"/>
      <c r="F405" s="229">
        <v>1.127</v>
      </c>
      <c r="G405" s="264"/>
      <c r="H405" s="264"/>
      <c r="I405" s="1"/>
      <c r="J405" s="230"/>
      <c r="K405" s="50"/>
    </row>
    <row r="406" spans="1:14" s="4" customFormat="1" ht="25.5" customHeight="1" x14ac:dyDescent="0.35">
      <c r="A406" s="30"/>
      <c r="B406" s="30"/>
      <c r="C406" s="18" t="s">
        <v>70</v>
      </c>
      <c r="D406" s="179" t="s">
        <v>11</v>
      </c>
      <c r="E406" s="169">
        <v>11.8</v>
      </c>
      <c r="F406" s="170">
        <f>E406*F405</f>
        <v>13.2986</v>
      </c>
      <c r="G406" s="256"/>
      <c r="H406" s="257"/>
      <c r="I406" s="1"/>
      <c r="J406" s="230"/>
      <c r="M406" s="23"/>
    </row>
    <row r="407" spans="1:14" s="23" customFormat="1" ht="26.5" x14ac:dyDescent="0.35">
      <c r="A407" s="118">
        <v>22</v>
      </c>
      <c r="B407" s="118" t="s">
        <v>254</v>
      </c>
      <c r="C407" s="119" t="s">
        <v>255</v>
      </c>
      <c r="D407" s="168" t="s">
        <v>24</v>
      </c>
      <c r="E407" s="232"/>
      <c r="F407" s="229">
        <v>0.45300000000000001</v>
      </c>
      <c r="G407" s="255"/>
      <c r="H407" s="277"/>
      <c r="I407" s="1"/>
      <c r="J407" s="230"/>
      <c r="K407" s="50"/>
      <c r="N407" s="4"/>
    </row>
    <row r="408" spans="1:14" s="23" customFormat="1" ht="25.5" customHeight="1" x14ac:dyDescent="0.35">
      <c r="A408" s="28"/>
      <c r="B408" s="28"/>
      <c r="C408" s="120" t="s">
        <v>2</v>
      </c>
      <c r="D408" s="130" t="s">
        <v>11</v>
      </c>
      <c r="E408" s="170">
        <v>69.87</v>
      </c>
      <c r="F408" s="170">
        <f>E408*F407</f>
        <v>31.651110000000003</v>
      </c>
      <c r="G408" s="256"/>
      <c r="H408" s="257"/>
      <c r="I408" s="1"/>
      <c r="J408" s="230"/>
    </row>
    <row r="409" spans="1:14" s="4" customFormat="1" x14ac:dyDescent="0.35">
      <c r="A409" s="118">
        <v>23</v>
      </c>
      <c r="B409" s="118" t="s">
        <v>256</v>
      </c>
      <c r="C409" s="119" t="s">
        <v>527</v>
      </c>
      <c r="D409" s="168" t="s">
        <v>27</v>
      </c>
      <c r="E409" s="229"/>
      <c r="F409" s="229">
        <v>0.95679999999999998</v>
      </c>
      <c r="G409" s="255"/>
      <c r="H409" s="255"/>
      <c r="I409" s="1"/>
      <c r="J409" s="230"/>
      <c r="K409" s="50"/>
    </row>
    <row r="410" spans="1:14" s="4" customFormat="1" ht="25.5" customHeight="1" x14ac:dyDescent="0.35">
      <c r="A410" s="28"/>
      <c r="B410" s="28"/>
      <c r="C410" s="120" t="s">
        <v>2</v>
      </c>
      <c r="D410" s="130" t="s">
        <v>11</v>
      </c>
      <c r="E410" s="170">
        <v>14.28</v>
      </c>
      <c r="F410" s="170">
        <f>E410*F409</f>
        <v>13.663103999999999</v>
      </c>
      <c r="G410" s="256"/>
      <c r="H410" s="257"/>
      <c r="I410" s="1"/>
      <c r="J410" s="230"/>
    </row>
    <row r="411" spans="1:14" s="3" customFormat="1" ht="39.5" x14ac:dyDescent="0.35">
      <c r="A411" s="19">
        <v>24</v>
      </c>
      <c r="B411" s="19" t="s">
        <v>72</v>
      </c>
      <c r="C411" s="20" t="s">
        <v>73</v>
      </c>
      <c r="D411" s="143" t="s">
        <v>24</v>
      </c>
      <c r="E411" s="232"/>
      <c r="F411" s="229">
        <v>1.127</v>
      </c>
      <c r="G411" s="261"/>
      <c r="H411" s="278"/>
      <c r="I411" s="1"/>
      <c r="J411" s="230"/>
      <c r="K411" s="50"/>
      <c r="N411" s="4"/>
    </row>
    <row r="412" spans="1:14" s="3" customFormat="1" ht="25.5" customHeight="1" x14ac:dyDescent="0.35">
      <c r="A412" s="21"/>
      <c r="B412" s="21"/>
      <c r="C412" s="18" t="s">
        <v>70</v>
      </c>
      <c r="D412" s="130" t="s">
        <v>11</v>
      </c>
      <c r="E412" s="169">
        <f>23.808/1.2</f>
        <v>19.84</v>
      </c>
      <c r="F412" s="170">
        <f>E412*F411</f>
        <v>22.359680000000001</v>
      </c>
      <c r="G412" s="256"/>
      <c r="H412" s="257"/>
      <c r="I412" s="1"/>
      <c r="J412" s="230"/>
      <c r="M412" s="23"/>
    </row>
    <row r="413" spans="1:14" s="3" customFormat="1" ht="38.25" customHeight="1" x14ac:dyDescent="0.35">
      <c r="A413" s="21"/>
      <c r="B413" s="21" t="s">
        <v>74</v>
      </c>
      <c r="C413" s="22" t="s">
        <v>75</v>
      </c>
      <c r="D413" s="190" t="s">
        <v>17</v>
      </c>
      <c r="E413" s="129">
        <v>102</v>
      </c>
      <c r="F413" s="170">
        <f>E413*F411</f>
        <v>114.95399999999999</v>
      </c>
      <c r="G413" s="270"/>
      <c r="H413" s="257"/>
      <c r="I413" s="1"/>
      <c r="J413" s="230"/>
      <c r="K413" s="50"/>
    </row>
    <row r="414" spans="1:14" s="3" customFormat="1" ht="25.5" customHeight="1" x14ac:dyDescent="0.35">
      <c r="A414" s="21"/>
      <c r="B414" s="21" t="s">
        <v>76</v>
      </c>
      <c r="C414" s="22" t="s">
        <v>257</v>
      </c>
      <c r="D414" s="190" t="s">
        <v>17</v>
      </c>
      <c r="E414" s="129">
        <v>104</v>
      </c>
      <c r="F414" s="170">
        <f>E414*F411</f>
        <v>117.208</v>
      </c>
      <c r="G414" s="270"/>
      <c r="H414" s="257"/>
      <c r="I414" s="1"/>
      <c r="J414" s="230"/>
      <c r="K414" s="50"/>
    </row>
    <row r="415" spans="1:14" s="3" customFormat="1" ht="26.5" x14ac:dyDescent="0.35">
      <c r="A415" s="19">
        <v>25</v>
      </c>
      <c r="B415" s="19" t="s">
        <v>78</v>
      </c>
      <c r="C415" s="20" t="s">
        <v>79</v>
      </c>
      <c r="D415" s="143" t="s">
        <v>27</v>
      </c>
      <c r="E415" s="232"/>
      <c r="F415" s="229">
        <v>3.1</v>
      </c>
      <c r="G415" s="261"/>
      <c r="H415" s="278"/>
      <c r="I415" s="1"/>
      <c r="J415" s="230"/>
      <c r="K415" s="50"/>
      <c r="N415" s="4"/>
    </row>
    <row r="416" spans="1:14" s="3" customFormat="1" ht="25.5" customHeight="1" x14ac:dyDescent="0.35">
      <c r="A416" s="21"/>
      <c r="B416" s="21" t="s">
        <v>21</v>
      </c>
      <c r="C416" s="18" t="s">
        <v>70</v>
      </c>
      <c r="D416" s="130" t="s">
        <v>11</v>
      </c>
      <c r="E416" s="169">
        <v>7.992</v>
      </c>
      <c r="F416" s="170">
        <f>E416*F415</f>
        <v>24.775200000000002</v>
      </c>
      <c r="G416" s="256"/>
      <c r="H416" s="257"/>
      <c r="I416" s="1"/>
      <c r="J416" s="230"/>
      <c r="M416" s="23"/>
    </row>
    <row r="417" spans="1:14" s="3" customFormat="1" ht="12.75" customHeight="1" x14ac:dyDescent="0.35">
      <c r="A417" s="21"/>
      <c r="B417" s="21" t="s">
        <v>22</v>
      </c>
      <c r="C417" s="22" t="s">
        <v>14</v>
      </c>
      <c r="D417" s="130" t="s">
        <v>12</v>
      </c>
      <c r="E417" s="129">
        <v>1.33</v>
      </c>
      <c r="F417" s="170">
        <f>E417*F415</f>
        <v>4.1230000000000002</v>
      </c>
      <c r="G417" s="270"/>
      <c r="H417" s="257"/>
      <c r="I417" s="1"/>
      <c r="J417" s="230"/>
    </row>
    <row r="418" spans="1:14" s="3" customFormat="1" ht="12.75" customHeight="1" x14ac:dyDescent="0.35">
      <c r="A418" s="21"/>
      <c r="B418" s="21" t="s">
        <v>80</v>
      </c>
      <c r="C418" s="22" t="s">
        <v>81</v>
      </c>
      <c r="D418" s="130" t="s">
        <v>12</v>
      </c>
      <c r="E418" s="129">
        <v>2.0099999999999998</v>
      </c>
      <c r="F418" s="170">
        <f>E418*F415</f>
        <v>6.2309999999999999</v>
      </c>
      <c r="G418" s="270"/>
      <c r="H418" s="257"/>
      <c r="I418" s="1"/>
      <c r="J418" s="230"/>
    </row>
    <row r="419" spans="1:14" s="3" customFormat="1" ht="25.5" customHeight="1" x14ac:dyDescent="0.35">
      <c r="A419" s="21"/>
      <c r="B419" s="21" t="s">
        <v>82</v>
      </c>
      <c r="C419" s="22" t="s">
        <v>83</v>
      </c>
      <c r="D419" s="190" t="s">
        <v>13</v>
      </c>
      <c r="E419" s="129">
        <v>263</v>
      </c>
      <c r="F419" s="170">
        <f>E419*F415</f>
        <v>815.30000000000007</v>
      </c>
      <c r="G419" s="270"/>
      <c r="H419" s="257"/>
      <c r="I419" s="1"/>
      <c r="J419" s="230"/>
      <c r="K419" s="50"/>
    </row>
    <row r="420" spans="1:14" s="3" customFormat="1" ht="25.5" customHeight="1" x14ac:dyDescent="0.35">
      <c r="A420" s="21"/>
      <c r="B420" s="21" t="s">
        <v>84</v>
      </c>
      <c r="C420" s="22" t="s">
        <v>85</v>
      </c>
      <c r="D420" s="190" t="s">
        <v>13</v>
      </c>
      <c r="E420" s="129">
        <v>263</v>
      </c>
      <c r="F420" s="170">
        <f>E420*F415</f>
        <v>815.30000000000007</v>
      </c>
      <c r="G420" s="270"/>
      <c r="H420" s="257"/>
      <c r="I420" s="1"/>
      <c r="J420" s="230"/>
      <c r="K420" s="50"/>
    </row>
    <row r="421" spans="1:14" s="3" customFormat="1" ht="25.5" customHeight="1" x14ac:dyDescent="0.35">
      <c r="A421" s="21"/>
      <c r="B421" s="21" t="s">
        <v>86</v>
      </c>
      <c r="C421" s="22" t="s">
        <v>87</v>
      </c>
      <c r="D421" s="190" t="s">
        <v>88</v>
      </c>
      <c r="E421" s="129">
        <v>101</v>
      </c>
      <c r="F421" s="170">
        <f>E421*F415</f>
        <v>313.10000000000002</v>
      </c>
      <c r="G421" s="270"/>
      <c r="H421" s="257"/>
      <c r="I421" s="1"/>
      <c r="J421" s="230"/>
      <c r="K421" s="50"/>
    </row>
    <row r="422" spans="1:14" s="16" customFormat="1" ht="39.5" x14ac:dyDescent="0.35">
      <c r="A422" s="118">
        <v>26</v>
      </c>
      <c r="B422" s="118" t="s">
        <v>90</v>
      </c>
      <c r="C422" s="119" t="s">
        <v>258</v>
      </c>
      <c r="D422" s="168" t="s">
        <v>24</v>
      </c>
      <c r="E422" s="229"/>
      <c r="F422" s="229">
        <v>0.45300000000000001</v>
      </c>
      <c r="G422" s="255"/>
      <c r="H422" s="255"/>
      <c r="I422" s="1"/>
      <c r="J422" s="230"/>
      <c r="K422" s="50"/>
      <c r="N422" s="4"/>
    </row>
    <row r="423" spans="1:14" s="16" customFormat="1" ht="25.5" customHeight="1" x14ac:dyDescent="0.35">
      <c r="A423" s="28"/>
      <c r="B423" s="28"/>
      <c r="C423" s="120" t="s">
        <v>2</v>
      </c>
      <c r="D423" s="130" t="s">
        <v>11</v>
      </c>
      <c r="E423" s="191">
        <v>190.9</v>
      </c>
      <c r="F423" s="170">
        <f>E423*F422</f>
        <v>86.477699999999999</v>
      </c>
      <c r="G423" s="256"/>
      <c r="H423" s="257"/>
      <c r="I423" s="1"/>
      <c r="J423" s="230"/>
    </row>
    <row r="424" spans="1:14" s="16" customFormat="1" ht="25.5" customHeight="1" x14ac:dyDescent="0.35">
      <c r="A424" s="28"/>
      <c r="B424" s="28"/>
      <c r="C424" s="120" t="s">
        <v>91</v>
      </c>
      <c r="D424" s="130" t="s">
        <v>12</v>
      </c>
      <c r="E424" s="191">
        <v>4.5599999999999996</v>
      </c>
      <c r="F424" s="170">
        <f>E424*F422</f>
        <v>2.06568</v>
      </c>
      <c r="G424" s="279"/>
      <c r="H424" s="257"/>
      <c r="I424" s="1"/>
      <c r="J424" s="230"/>
    </row>
    <row r="425" spans="1:14" s="16" customFormat="1" ht="25.5" customHeight="1" x14ac:dyDescent="0.35">
      <c r="A425" s="28"/>
      <c r="B425" s="28"/>
      <c r="C425" s="120" t="s">
        <v>565</v>
      </c>
      <c r="D425" s="130" t="s">
        <v>17</v>
      </c>
      <c r="E425" s="191">
        <v>102</v>
      </c>
      <c r="F425" s="170">
        <f>E425*F422</f>
        <v>46.206000000000003</v>
      </c>
      <c r="G425" s="279"/>
      <c r="H425" s="257"/>
      <c r="I425" s="1"/>
      <c r="J425" s="230"/>
      <c r="K425" s="50"/>
    </row>
    <row r="426" spans="1:14" s="16" customFormat="1" ht="12.75" customHeight="1" x14ac:dyDescent="0.35">
      <c r="A426" s="28"/>
      <c r="B426" s="28"/>
      <c r="C426" s="120" t="s">
        <v>89</v>
      </c>
      <c r="D426" s="130" t="s">
        <v>15</v>
      </c>
      <c r="E426" s="191">
        <v>15</v>
      </c>
      <c r="F426" s="170">
        <f>E426*F422</f>
        <v>6.7949999999999999</v>
      </c>
      <c r="G426" s="279"/>
      <c r="H426" s="257"/>
      <c r="I426" s="1"/>
      <c r="J426" s="230"/>
      <c r="K426" s="50"/>
    </row>
    <row r="427" spans="1:14" s="16" customFormat="1" ht="25.5" customHeight="1" x14ac:dyDescent="0.35">
      <c r="A427" s="28"/>
      <c r="B427" s="28"/>
      <c r="C427" s="120" t="s">
        <v>92</v>
      </c>
      <c r="D427" s="130" t="s">
        <v>3</v>
      </c>
      <c r="E427" s="191">
        <v>1</v>
      </c>
      <c r="F427" s="170">
        <f>E427*F422</f>
        <v>0.45300000000000001</v>
      </c>
      <c r="G427" s="279"/>
      <c r="H427" s="257"/>
      <c r="I427" s="1"/>
      <c r="J427" s="230"/>
      <c r="K427" s="50"/>
    </row>
    <row r="428" spans="1:14" s="16" customFormat="1" ht="12.75" customHeight="1" x14ac:dyDescent="0.35">
      <c r="A428" s="28"/>
      <c r="B428" s="28"/>
      <c r="C428" s="120" t="s">
        <v>93</v>
      </c>
      <c r="D428" s="130" t="s">
        <v>15</v>
      </c>
      <c r="E428" s="191">
        <v>20</v>
      </c>
      <c r="F428" s="170">
        <f>E428*F422</f>
        <v>9.06</v>
      </c>
      <c r="G428" s="279"/>
      <c r="H428" s="257"/>
      <c r="I428" s="1"/>
      <c r="J428" s="230"/>
      <c r="K428" s="50"/>
    </row>
    <row r="429" spans="1:14" s="16" customFormat="1" ht="39.5" x14ac:dyDescent="0.35">
      <c r="A429" s="118">
        <v>27</v>
      </c>
      <c r="B429" s="118" t="s">
        <v>94</v>
      </c>
      <c r="C429" s="119" t="s">
        <v>95</v>
      </c>
      <c r="D429" s="168" t="s">
        <v>27</v>
      </c>
      <c r="E429" s="229"/>
      <c r="F429" s="229">
        <v>0.95679999999999998</v>
      </c>
      <c r="G429" s="255"/>
      <c r="H429" s="255"/>
      <c r="I429" s="1"/>
      <c r="J429" s="230"/>
      <c r="K429" s="50"/>
      <c r="N429" s="4"/>
    </row>
    <row r="430" spans="1:14" s="16" customFormat="1" ht="25.5" customHeight="1" x14ac:dyDescent="0.35">
      <c r="A430" s="28"/>
      <c r="B430" s="28"/>
      <c r="C430" s="120" t="s">
        <v>2</v>
      </c>
      <c r="D430" s="130" t="s">
        <v>11</v>
      </c>
      <c r="E430" s="191">
        <v>58.2</v>
      </c>
      <c r="F430" s="170">
        <f>E430*F429</f>
        <v>55.685760000000002</v>
      </c>
      <c r="G430" s="256"/>
      <c r="H430" s="257"/>
      <c r="I430" s="1"/>
      <c r="J430" s="230"/>
    </row>
    <row r="431" spans="1:14" s="16" customFormat="1" ht="25.5" customHeight="1" x14ac:dyDescent="0.35">
      <c r="A431" s="28"/>
      <c r="B431" s="28"/>
      <c r="C431" s="120" t="s">
        <v>91</v>
      </c>
      <c r="D431" s="130" t="s">
        <v>12</v>
      </c>
      <c r="E431" s="191">
        <v>4.22</v>
      </c>
      <c r="F431" s="170">
        <f>E431*F429</f>
        <v>4.0376959999999995</v>
      </c>
      <c r="G431" s="279"/>
      <c r="H431" s="257"/>
      <c r="I431" s="1"/>
      <c r="J431" s="230"/>
    </row>
    <row r="432" spans="1:14" s="16" customFormat="1" ht="25.5" customHeight="1" x14ac:dyDescent="0.35">
      <c r="A432" s="28"/>
      <c r="B432" s="28"/>
      <c r="C432" s="120" t="s">
        <v>565</v>
      </c>
      <c r="D432" s="130" t="s">
        <v>17</v>
      </c>
      <c r="E432" s="191">
        <v>10</v>
      </c>
      <c r="F432" s="170">
        <f>E432*F429</f>
        <v>9.5679999999999996</v>
      </c>
      <c r="G432" s="279"/>
      <c r="H432" s="257"/>
      <c r="I432" s="1"/>
      <c r="J432" s="230"/>
      <c r="K432" s="50"/>
    </row>
    <row r="433" spans="1:14" s="16" customFormat="1" ht="12.75" customHeight="1" x14ac:dyDescent="0.35">
      <c r="A433" s="28"/>
      <c r="B433" s="28"/>
      <c r="C433" s="120" t="s">
        <v>89</v>
      </c>
      <c r="D433" s="130" t="s">
        <v>15</v>
      </c>
      <c r="E433" s="191">
        <v>1.5</v>
      </c>
      <c r="F433" s="170">
        <f>E433*F429</f>
        <v>1.4352</v>
      </c>
      <c r="G433" s="279"/>
      <c r="H433" s="257"/>
      <c r="I433" s="1"/>
      <c r="J433" s="230"/>
      <c r="K433" s="50"/>
    </row>
    <row r="434" spans="1:14" s="16" customFormat="1" ht="25.5" customHeight="1" x14ac:dyDescent="0.35">
      <c r="A434" s="28"/>
      <c r="B434" s="28"/>
      <c r="C434" s="120" t="s">
        <v>92</v>
      </c>
      <c r="D434" s="130" t="s">
        <v>3</v>
      </c>
      <c r="E434" s="191">
        <v>3.7499999999999999E-2</v>
      </c>
      <c r="F434" s="170">
        <f>E434*F429</f>
        <v>3.5879999999999995E-2</v>
      </c>
      <c r="G434" s="279"/>
      <c r="H434" s="257"/>
      <c r="I434" s="1"/>
      <c r="J434" s="230"/>
      <c r="K434" s="50"/>
    </row>
    <row r="435" spans="1:14" s="16" customFormat="1" ht="12.75" customHeight="1" x14ac:dyDescent="0.35">
      <c r="A435" s="28"/>
      <c r="B435" s="28"/>
      <c r="C435" s="120" t="s">
        <v>93</v>
      </c>
      <c r="D435" s="130" t="s">
        <v>15</v>
      </c>
      <c r="E435" s="191">
        <v>2</v>
      </c>
      <c r="F435" s="170">
        <f>E435*F429</f>
        <v>1.9136</v>
      </c>
      <c r="G435" s="279"/>
      <c r="H435" s="257"/>
      <c r="I435" s="1"/>
      <c r="J435" s="230"/>
      <c r="K435" s="50"/>
    </row>
    <row r="436" spans="1:14" s="16" customFormat="1" ht="12.75" customHeight="1" x14ac:dyDescent="0.35">
      <c r="A436" s="28"/>
      <c r="B436" s="28"/>
      <c r="C436" s="120" t="s">
        <v>96</v>
      </c>
      <c r="D436" s="130" t="s">
        <v>18</v>
      </c>
      <c r="E436" s="191"/>
      <c r="F436" s="170">
        <v>96</v>
      </c>
      <c r="G436" s="279"/>
      <c r="H436" s="256"/>
      <c r="I436" s="1"/>
      <c r="J436" s="230"/>
      <c r="K436" s="50"/>
    </row>
    <row r="437" spans="1:14" s="16" customFormat="1" ht="39.5" x14ac:dyDescent="0.35">
      <c r="A437" s="73">
        <v>28</v>
      </c>
      <c r="B437" s="73" t="s">
        <v>259</v>
      </c>
      <c r="C437" s="74" t="s">
        <v>260</v>
      </c>
      <c r="D437" s="176" t="s">
        <v>27</v>
      </c>
      <c r="E437" s="231"/>
      <c r="F437" s="229">
        <v>0.45300000000000001</v>
      </c>
      <c r="G437" s="264"/>
      <c r="H437" s="264"/>
      <c r="I437" s="1"/>
      <c r="J437" s="230"/>
      <c r="K437" s="50"/>
      <c r="N437" s="4"/>
    </row>
    <row r="438" spans="1:14" s="16" customFormat="1" ht="25.5" customHeight="1" x14ac:dyDescent="0.35">
      <c r="A438" s="30"/>
      <c r="B438" s="30"/>
      <c r="C438" s="76" t="s">
        <v>2</v>
      </c>
      <c r="D438" s="87" t="s">
        <v>11</v>
      </c>
      <c r="E438" s="184">
        <v>18.89</v>
      </c>
      <c r="F438" s="170">
        <f>E438*F437</f>
        <v>8.5571700000000011</v>
      </c>
      <c r="G438" s="256"/>
      <c r="H438" s="257"/>
      <c r="I438" s="1"/>
      <c r="J438" s="230"/>
    </row>
    <row r="439" spans="1:14" s="16" customFormat="1" ht="12.75" customHeight="1" x14ac:dyDescent="0.35">
      <c r="A439" s="30"/>
      <c r="B439" s="30"/>
      <c r="C439" s="76" t="s">
        <v>14</v>
      </c>
      <c r="D439" s="87" t="s">
        <v>12</v>
      </c>
      <c r="E439" s="184">
        <v>1.5</v>
      </c>
      <c r="F439" s="170">
        <f>E439*F437</f>
        <v>0.67949999999999999</v>
      </c>
      <c r="G439" s="275"/>
      <c r="H439" s="257"/>
      <c r="I439" s="1"/>
      <c r="J439" s="230"/>
    </row>
    <row r="440" spans="1:14" s="16" customFormat="1" ht="12.75" customHeight="1" x14ac:dyDescent="0.35">
      <c r="A440" s="30"/>
      <c r="B440" s="30"/>
      <c r="C440" s="76" t="s">
        <v>81</v>
      </c>
      <c r="D440" s="87" t="s">
        <v>12</v>
      </c>
      <c r="E440" s="184">
        <v>4.5999999999999996</v>
      </c>
      <c r="F440" s="170">
        <f>E440*F437</f>
        <v>2.0838000000000001</v>
      </c>
      <c r="G440" s="275"/>
      <c r="H440" s="257"/>
      <c r="I440" s="1"/>
      <c r="J440" s="230"/>
    </row>
    <row r="441" spans="1:14" s="16" customFormat="1" ht="25.5" customHeight="1" x14ac:dyDescent="0.35">
      <c r="A441" s="30"/>
      <c r="B441" s="30"/>
      <c r="C441" s="76" t="s">
        <v>261</v>
      </c>
      <c r="D441" s="87" t="s">
        <v>12</v>
      </c>
      <c r="E441" s="184">
        <v>3.1</v>
      </c>
      <c r="F441" s="170">
        <f>E441*F437</f>
        <v>1.4043000000000001</v>
      </c>
      <c r="G441" s="275"/>
      <c r="H441" s="257"/>
      <c r="I441" s="1"/>
      <c r="J441" s="230"/>
    </row>
    <row r="442" spans="1:14" s="16" customFormat="1" ht="38.25" customHeight="1" x14ac:dyDescent="0.35">
      <c r="A442" s="30"/>
      <c r="B442" s="30"/>
      <c r="C442" s="76" t="s">
        <v>262</v>
      </c>
      <c r="D442" s="87" t="s">
        <v>88</v>
      </c>
      <c r="E442" s="184">
        <v>105</v>
      </c>
      <c r="F442" s="170">
        <f>E442*F437</f>
        <v>47.565000000000005</v>
      </c>
      <c r="G442" s="275"/>
      <c r="H442" s="257"/>
      <c r="I442" s="1"/>
      <c r="J442" s="230"/>
      <c r="K442" s="50"/>
    </row>
    <row r="443" spans="1:14" s="16" customFormat="1" ht="25.5" customHeight="1" x14ac:dyDescent="0.35">
      <c r="A443" s="30"/>
      <c r="B443" s="30"/>
      <c r="C443" s="76" t="s">
        <v>85</v>
      </c>
      <c r="D443" s="87" t="s">
        <v>13</v>
      </c>
      <c r="E443" s="184">
        <v>400</v>
      </c>
      <c r="F443" s="170">
        <f>E443*F437</f>
        <v>181.20000000000002</v>
      </c>
      <c r="G443" s="275"/>
      <c r="H443" s="257"/>
      <c r="I443" s="1"/>
      <c r="J443" s="230"/>
      <c r="K443" s="50"/>
    </row>
    <row r="444" spans="1:14" s="48" customFormat="1" x14ac:dyDescent="0.35">
      <c r="A444" s="131">
        <v>5</v>
      </c>
      <c r="B444" s="37" t="s">
        <v>56</v>
      </c>
      <c r="C444" s="132" t="s">
        <v>57</v>
      </c>
      <c r="D444" s="194" t="s">
        <v>58</v>
      </c>
      <c r="E444" s="231"/>
      <c r="F444" s="229">
        <v>0.6</v>
      </c>
      <c r="G444" s="281"/>
      <c r="H444" s="281"/>
      <c r="I444" s="1"/>
      <c r="J444" s="230"/>
      <c r="K444" s="50"/>
      <c r="N444" s="4"/>
    </row>
    <row r="445" spans="1:14" s="48" customFormat="1" ht="25.5" customHeight="1" x14ac:dyDescent="0.35">
      <c r="A445" s="131"/>
      <c r="B445" s="36"/>
      <c r="C445" s="133" t="s">
        <v>2</v>
      </c>
      <c r="D445" s="87" t="s">
        <v>11</v>
      </c>
      <c r="E445" s="196">
        <v>214.32</v>
      </c>
      <c r="F445" s="170">
        <f>E445*F444</f>
        <v>128.59199999999998</v>
      </c>
      <c r="G445" s="256"/>
      <c r="H445" s="257"/>
      <c r="I445" s="1"/>
      <c r="J445" s="230"/>
    </row>
    <row r="446" spans="1:14" s="48" customFormat="1" ht="26.5" x14ac:dyDescent="0.35">
      <c r="A446" s="73">
        <v>6</v>
      </c>
      <c r="B446" s="73" t="s">
        <v>510</v>
      </c>
      <c r="C446" s="74" t="s">
        <v>59</v>
      </c>
      <c r="D446" s="176" t="s">
        <v>60</v>
      </c>
      <c r="E446" s="231"/>
      <c r="F446" s="229">
        <v>60</v>
      </c>
      <c r="G446" s="276"/>
      <c r="H446" s="282"/>
      <c r="I446" s="1"/>
      <c r="J446" s="230"/>
      <c r="K446" s="50"/>
      <c r="N446" s="4"/>
    </row>
    <row r="447" spans="1:14" s="48" customFormat="1" ht="25.5" customHeight="1" x14ac:dyDescent="0.35">
      <c r="A447" s="30"/>
      <c r="B447" s="30"/>
      <c r="C447" s="76" t="s">
        <v>61</v>
      </c>
      <c r="D447" s="130" t="s">
        <v>12</v>
      </c>
      <c r="E447" s="184">
        <v>0.21249999999999999</v>
      </c>
      <c r="F447" s="170">
        <f>E447*F446</f>
        <v>12.75</v>
      </c>
      <c r="G447" s="275"/>
      <c r="H447" s="257"/>
      <c r="I447" s="1"/>
      <c r="J447" s="230"/>
      <c r="L447" s="245"/>
    </row>
    <row r="448" spans="1:14" s="40" customFormat="1" x14ac:dyDescent="0.35">
      <c r="A448" s="30"/>
      <c r="B448" s="30"/>
      <c r="C448" s="134" t="s">
        <v>496</v>
      </c>
      <c r="D448" s="87"/>
      <c r="E448" s="145"/>
      <c r="F448" s="229"/>
      <c r="G448" s="265"/>
      <c r="H448" s="283"/>
      <c r="I448" s="1"/>
      <c r="J448" s="230"/>
      <c r="K448" s="50"/>
      <c r="N448" s="4"/>
    </row>
    <row r="449" spans="1:14" s="16" customFormat="1" x14ac:dyDescent="0.35">
      <c r="A449" s="73">
        <v>1</v>
      </c>
      <c r="B449" s="73" t="s">
        <v>339</v>
      </c>
      <c r="C449" s="74" t="s">
        <v>340</v>
      </c>
      <c r="D449" s="176" t="s">
        <v>24</v>
      </c>
      <c r="E449" s="231"/>
      <c r="F449" s="229">
        <v>0.1152</v>
      </c>
      <c r="G449" s="264"/>
      <c r="H449" s="264"/>
      <c r="I449" s="1"/>
      <c r="J449" s="230"/>
      <c r="K449" s="50"/>
      <c r="N449" s="4"/>
    </row>
    <row r="450" spans="1:14" s="16" customFormat="1" ht="25.5" customHeight="1" x14ac:dyDescent="0.35">
      <c r="A450" s="30"/>
      <c r="B450" s="30"/>
      <c r="C450" s="18" t="s">
        <v>70</v>
      </c>
      <c r="D450" s="87" t="s">
        <v>11</v>
      </c>
      <c r="E450" s="169">
        <f>124.692/1.2</f>
        <v>103.91</v>
      </c>
      <c r="F450" s="170">
        <f>E450*F449</f>
        <v>11.970431999999999</v>
      </c>
      <c r="G450" s="256"/>
      <c r="H450" s="257"/>
      <c r="I450" s="1"/>
      <c r="J450" s="230"/>
      <c r="M450" s="23"/>
    </row>
    <row r="451" spans="1:14" s="4" customFormat="1" x14ac:dyDescent="0.35">
      <c r="A451" s="24">
        <v>2</v>
      </c>
      <c r="B451" s="25" t="s">
        <v>334</v>
      </c>
      <c r="C451" s="20" t="s">
        <v>335</v>
      </c>
      <c r="D451" s="197" t="s">
        <v>24</v>
      </c>
      <c r="E451" s="235"/>
      <c r="F451" s="229">
        <v>0.1152</v>
      </c>
      <c r="G451" s="284"/>
      <c r="H451" s="285"/>
      <c r="I451" s="1"/>
      <c r="J451" s="230"/>
      <c r="K451" s="50"/>
    </row>
    <row r="452" spans="1:14" s="4" customFormat="1" ht="25.5" customHeight="1" x14ac:dyDescent="0.35">
      <c r="A452" s="21"/>
      <c r="B452" s="21"/>
      <c r="C452" s="22" t="s">
        <v>2</v>
      </c>
      <c r="D452" s="87" t="s">
        <v>11</v>
      </c>
      <c r="E452" s="129">
        <v>104.28</v>
      </c>
      <c r="F452" s="170">
        <f>E452*F451</f>
        <v>12.013056000000001</v>
      </c>
      <c r="G452" s="256"/>
      <c r="H452" s="257"/>
      <c r="I452" s="1"/>
      <c r="J452" s="230"/>
      <c r="M452" s="14"/>
    </row>
    <row r="453" spans="1:14" s="4" customFormat="1" ht="12.75" customHeight="1" x14ac:dyDescent="0.35">
      <c r="A453" s="21"/>
      <c r="B453" s="26"/>
      <c r="C453" s="22" t="s">
        <v>336</v>
      </c>
      <c r="D453" s="190" t="s">
        <v>3</v>
      </c>
      <c r="E453" s="129">
        <v>4.13E-3</v>
      </c>
      <c r="F453" s="170">
        <f>E453*F451</f>
        <v>4.7577599999999997E-4</v>
      </c>
      <c r="G453" s="286"/>
      <c r="H453" s="257"/>
      <c r="I453" s="1"/>
      <c r="J453" s="230"/>
      <c r="K453" s="50"/>
    </row>
    <row r="454" spans="1:14" s="4" customFormat="1" ht="12.75" customHeight="1" x14ac:dyDescent="0.35">
      <c r="A454" s="27"/>
      <c r="B454" s="28"/>
      <c r="C454" s="29" t="s">
        <v>337</v>
      </c>
      <c r="D454" s="130" t="s">
        <v>17</v>
      </c>
      <c r="E454" s="198">
        <v>100</v>
      </c>
      <c r="F454" s="170">
        <f>E454*F451</f>
        <v>11.52</v>
      </c>
      <c r="G454" s="287"/>
      <c r="H454" s="257"/>
      <c r="I454" s="1"/>
      <c r="J454" s="230"/>
      <c r="K454" s="50"/>
    </row>
    <row r="455" spans="1:14" s="4" customFormat="1" ht="12.75" customHeight="1" x14ac:dyDescent="0.35">
      <c r="A455" s="27"/>
      <c r="B455" s="28"/>
      <c r="C455" s="29" t="s">
        <v>338</v>
      </c>
      <c r="D455" s="130" t="s">
        <v>13</v>
      </c>
      <c r="E455" s="198">
        <v>8</v>
      </c>
      <c r="F455" s="170">
        <f>E455*F451</f>
        <v>0.92159999999999997</v>
      </c>
      <c r="G455" s="287"/>
      <c r="H455" s="257"/>
      <c r="I455" s="1"/>
      <c r="J455" s="230"/>
      <c r="K455" s="50"/>
    </row>
    <row r="456" spans="1:14" s="4" customFormat="1" x14ac:dyDescent="0.35">
      <c r="A456" s="73">
        <v>3</v>
      </c>
      <c r="B456" s="73" t="s">
        <v>367</v>
      </c>
      <c r="C456" s="74" t="s">
        <v>534</v>
      </c>
      <c r="D456" s="176" t="s">
        <v>172</v>
      </c>
      <c r="E456" s="231"/>
      <c r="F456" s="229">
        <v>0.4</v>
      </c>
      <c r="G456" s="264"/>
      <c r="H456" s="264"/>
      <c r="I456" s="1"/>
      <c r="J456" s="230"/>
      <c r="K456" s="50"/>
      <c r="L456" s="5"/>
      <c r="M456" s="14"/>
    </row>
    <row r="457" spans="1:14" s="4" customFormat="1" ht="25.5" customHeight="1" x14ac:dyDescent="0.35">
      <c r="A457" s="30"/>
      <c r="B457" s="30"/>
      <c r="C457" s="76" t="s">
        <v>2</v>
      </c>
      <c r="D457" s="87" t="s">
        <v>11</v>
      </c>
      <c r="E457" s="184">
        <v>106.8</v>
      </c>
      <c r="F457" s="170">
        <f>E457*F456</f>
        <v>42.72</v>
      </c>
      <c r="G457" s="256"/>
      <c r="H457" s="257"/>
      <c r="I457" s="1"/>
      <c r="J457" s="230"/>
      <c r="L457" s="5"/>
      <c r="M457" s="14"/>
    </row>
    <row r="458" spans="1:14" s="4" customFormat="1" ht="12.75" customHeight="1" x14ac:dyDescent="0.35">
      <c r="A458" s="30"/>
      <c r="B458" s="30"/>
      <c r="C458" s="76" t="s">
        <v>535</v>
      </c>
      <c r="D458" s="87" t="s">
        <v>13</v>
      </c>
      <c r="E458" s="184">
        <v>100</v>
      </c>
      <c r="F458" s="170">
        <f>E458*F456</f>
        <v>40</v>
      </c>
      <c r="G458" s="265"/>
      <c r="H458" s="257"/>
      <c r="I458" s="1"/>
      <c r="J458" s="230"/>
      <c r="K458" s="50"/>
      <c r="L458" s="5"/>
    </row>
    <row r="459" spans="1:14" s="16" customFormat="1" x14ac:dyDescent="0.35">
      <c r="A459" s="73"/>
      <c r="B459" s="73"/>
      <c r="C459" s="135" t="s">
        <v>536</v>
      </c>
      <c r="D459" s="188"/>
      <c r="E459" s="199"/>
      <c r="F459" s="229"/>
      <c r="G459" s="276"/>
      <c r="H459" s="288"/>
      <c r="I459" s="1"/>
      <c r="J459" s="230"/>
      <c r="K459" s="50"/>
      <c r="M459" s="66"/>
      <c r="N459" s="4"/>
    </row>
    <row r="460" spans="1:14" s="4" customFormat="1" x14ac:dyDescent="0.35">
      <c r="A460" s="25">
        <v>1</v>
      </c>
      <c r="B460" s="136" t="s">
        <v>158</v>
      </c>
      <c r="C460" s="81" t="s">
        <v>159</v>
      </c>
      <c r="D460" s="200" t="s">
        <v>160</v>
      </c>
      <c r="E460" s="213"/>
      <c r="F460" s="229">
        <v>1.6</v>
      </c>
      <c r="G460" s="289"/>
      <c r="H460" s="289"/>
      <c r="I460" s="1"/>
      <c r="J460" s="230"/>
      <c r="K460" s="50"/>
    </row>
    <row r="461" spans="1:14" s="4" customFormat="1" ht="25.5" customHeight="1" x14ac:dyDescent="0.35">
      <c r="A461" s="28"/>
      <c r="B461" s="137"/>
      <c r="C461" s="120" t="s">
        <v>2</v>
      </c>
      <c r="D461" s="130" t="s">
        <v>11</v>
      </c>
      <c r="E461" s="201">
        <v>47.25</v>
      </c>
      <c r="F461" s="170">
        <f>E461*F460</f>
        <v>75.600000000000009</v>
      </c>
      <c r="G461" s="256"/>
      <c r="H461" s="257"/>
      <c r="I461" s="1"/>
      <c r="J461" s="230"/>
    </row>
    <row r="462" spans="1:14" s="49" customFormat="1" ht="25.5" customHeight="1" x14ac:dyDescent="0.35">
      <c r="A462" s="37"/>
      <c r="B462" s="21" t="s">
        <v>244</v>
      </c>
      <c r="C462" s="22" t="s">
        <v>245</v>
      </c>
      <c r="D462" s="130" t="s">
        <v>12</v>
      </c>
      <c r="E462" s="170">
        <v>24.02</v>
      </c>
      <c r="F462" s="170">
        <f>E462*F460</f>
        <v>38.432000000000002</v>
      </c>
      <c r="G462" s="258"/>
      <c r="H462" s="257"/>
      <c r="I462" s="1"/>
      <c r="J462" s="230"/>
      <c r="K462" s="50"/>
    </row>
    <row r="463" spans="1:14" s="6" customFormat="1" ht="26.5" x14ac:dyDescent="0.35">
      <c r="A463" s="19">
        <v>2</v>
      </c>
      <c r="B463" s="19" t="s">
        <v>265</v>
      </c>
      <c r="C463" s="20" t="s">
        <v>266</v>
      </c>
      <c r="D463" s="143" t="s">
        <v>172</v>
      </c>
      <c r="E463" s="232"/>
      <c r="F463" s="229">
        <v>2.68</v>
      </c>
      <c r="G463" s="261"/>
      <c r="H463" s="278"/>
      <c r="I463" s="1"/>
      <c r="J463" s="230"/>
      <c r="K463" s="50"/>
      <c r="N463" s="4"/>
    </row>
    <row r="464" spans="1:14" s="6" customFormat="1" ht="25.5" customHeight="1" x14ac:dyDescent="0.35">
      <c r="A464" s="21"/>
      <c r="B464" s="21" t="s">
        <v>21</v>
      </c>
      <c r="C464" s="18" t="s">
        <v>2</v>
      </c>
      <c r="D464" s="87" t="s">
        <v>11</v>
      </c>
      <c r="E464" s="169">
        <f>7.584/1.2</f>
        <v>6.32</v>
      </c>
      <c r="F464" s="170">
        <f>E464*F463</f>
        <v>16.937600000000003</v>
      </c>
      <c r="G464" s="256"/>
      <c r="H464" s="257"/>
      <c r="I464" s="1"/>
      <c r="J464" s="230"/>
      <c r="M464" s="23"/>
    </row>
    <row r="465" spans="1:14" s="6" customFormat="1" ht="26.5" x14ac:dyDescent="0.35">
      <c r="A465" s="19">
        <v>3</v>
      </c>
      <c r="B465" s="19" t="s">
        <v>267</v>
      </c>
      <c r="C465" s="20" t="s">
        <v>268</v>
      </c>
      <c r="D465" s="143" t="s">
        <v>172</v>
      </c>
      <c r="E465" s="232"/>
      <c r="F465" s="229">
        <v>3.3</v>
      </c>
      <c r="G465" s="261"/>
      <c r="H465" s="278"/>
      <c r="I465" s="1"/>
      <c r="J465" s="230"/>
      <c r="K465" s="50"/>
      <c r="N465" s="4"/>
    </row>
    <row r="466" spans="1:14" s="6" customFormat="1" ht="25.5" customHeight="1" x14ac:dyDescent="0.35">
      <c r="A466" s="21"/>
      <c r="B466" s="21" t="s">
        <v>21</v>
      </c>
      <c r="C466" s="18" t="s">
        <v>70</v>
      </c>
      <c r="D466" s="87" t="s">
        <v>11</v>
      </c>
      <c r="E466" s="169">
        <f>7.008/1.2</f>
        <v>5.84</v>
      </c>
      <c r="F466" s="170">
        <f>E466*F465</f>
        <v>19.271999999999998</v>
      </c>
      <c r="G466" s="256"/>
      <c r="H466" s="257"/>
      <c r="I466" s="1"/>
      <c r="J466" s="230"/>
      <c r="M466" s="23"/>
    </row>
    <row r="467" spans="1:14" s="6" customFormat="1" ht="39.5" x14ac:dyDescent="0.35">
      <c r="A467" s="118">
        <v>4</v>
      </c>
      <c r="B467" s="118" t="s">
        <v>161</v>
      </c>
      <c r="C467" s="119" t="s">
        <v>162</v>
      </c>
      <c r="D467" s="168" t="s">
        <v>27</v>
      </c>
      <c r="E467" s="232"/>
      <c r="F467" s="229">
        <v>38.5</v>
      </c>
      <c r="G467" s="255"/>
      <c r="H467" s="290"/>
      <c r="I467" s="1"/>
      <c r="J467" s="230"/>
      <c r="K467" s="50"/>
      <c r="N467" s="4"/>
    </row>
    <row r="468" spans="1:14" s="6" customFormat="1" ht="25.5" customHeight="1" x14ac:dyDescent="0.35">
      <c r="A468" s="28"/>
      <c r="B468" s="28"/>
      <c r="C468" s="18" t="s">
        <v>2</v>
      </c>
      <c r="D468" s="87" t="s">
        <v>11</v>
      </c>
      <c r="E468" s="169">
        <f>44.4/1.2</f>
        <v>37</v>
      </c>
      <c r="F468" s="170">
        <f>E468*F467</f>
        <v>1424.5</v>
      </c>
      <c r="G468" s="256"/>
      <c r="H468" s="257"/>
      <c r="I468" s="1"/>
      <c r="J468" s="230"/>
      <c r="M468" s="67"/>
    </row>
    <row r="469" spans="1:14" s="6" customFormat="1" ht="12.75" customHeight="1" x14ac:dyDescent="0.35">
      <c r="A469" s="28"/>
      <c r="B469" s="28"/>
      <c r="C469" s="120" t="s">
        <v>163</v>
      </c>
      <c r="D469" s="130" t="s">
        <v>3</v>
      </c>
      <c r="E469" s="170">
        <v>0.01</v>
      </c>
      <c r="F469" s="170">
        <f>E469*F467</f>
        <v>0.38500000000000001</v>
      </c>
      <c r="G469" s="258"/>
      <c r="H469" s="257"/>
      <c r="I469" s="1"/>
      <c r="J469" s="230"/>
      <c r="K469" s="50"/>
      <c r="N469" s="4"/>
    </row>
    <row r="470" spans="1:14" s="6" customFormat="1" ht="12.75" customHeight="1" x14ac:dyDescent="0.35">
      <c r="A470" s="139"/>
      <c r="B470" s="139"/>
      <c r="C470" s="140" t="s">
        <v>164</v>
      </c>
      <c r="D470" s="202" t="s">
        <v>88</v>
      </c>
      <c r="E470" s="203"/>
      <c r="F470" s="204">
        <v>2400</v>
      </c>
      <c r="G470" s="291"/>
      <c r="H470" s="256"/>
      <c r="I470" s="1"/>
      <c r="J470" s="230"/>
      <c r="K470" s="50"/>
      <c r="N470" s="4"/>
    </row>
    <row r="471" spans="1:14" s="6" customFormat="1" ht="12.75" customHeight="1" x14ac:dyDescent="0.35">
      <c r="A471" s="139"/>
      <c r="B471" s="139"/>
      <c r="C471" s="140" t="s">
        <v>165</v>
      </c>
      <c r="D471" s="202" t="s">
        <v>88</v>
      </c>
      <c r="E471" s="203"/>
      <c r="F471" s="204">
        <v>450</v>
      </c>
      <c r="G471" s="291"/>
      <c r="H471" s="256"/>
      <c r="I471" s="1"/>
      <c r="J471" s="230"/>
      <c r="K471" s="50"/>
      <c r="N471" s="4"/>
    </row>
    <row r="472" spans="1:14" s="6" customFormat="1" ht="12.75" customHeight="1" x14ac:dyDescent="0.35">
      <c r="A472" s="139"/>
      <c r="B472" s="139"/>
      <c r="C472" s="140" t="s">
        <v>166</v>
      </c>
      <c r="D472" s="202" t="s">
        <v>88</v>
      </c>
      <c r="E472" s="203"/>
      <c r="F472" s="204">
        <v>400</v>
      </c>
      <c r="G472" s="291"/>
      <c r="H472" s="256"/>
      <c r="I472" s="1"/>
      <c r="J472" s="230"/>
      <c r="K472" s="50"/>
      <c r="N472" s="4"/>
    </row>
    <row r="473" spans="1:14" s="6" customFormat="1" ht="12.75" customHeight="1" x14ac:dyDescent="0.35">
      <c r="A473" s="139"/>
      <c r="B473" s="139"/>
      <c r="C473" s="140" t="s">
        <v>167</v>
      </c>
      <c r="D473" s="202" t="s">
        <v>88</v>
      </c>
      <c r="E473" s="203"/>
      <c r="F473" s="204">
        <v>600</v>
      </c>
      <c r="G473" s="291"/>
      <c r="H473" s="256"/>
      <c r="I473" s="1"/>
      <c r="J473" s="230"/>
      <c r="K473" s="50"/>
      <c r="N473" s="4"/>
    </row>
    <row r="474" spans="1:14" s="6" customFormat="1" ht="12.75" customHeight="1" x14ac:dyDescent="0.35">
      <c r="A474" s="139"/>
      <c r="B474" s="139"/>
      <c r="C474" s="140" t="s">
        <v>168</v>
      </c>
      <c r="D474" s="202" t="s">
        <v>88</v>
      </c>
      <c r="E474" s="203"/>
      <c r="F474" s="204">
        <v>2500</v>
      </c>
      <c r="G474" s="291"/>
      <c r="H474" s="256"/>
      <c r="I474" s="1"/>
      <c r="J474" s="230"/>
      <c r="K474" s="50"/>
      <c r="N474" s="4"/>
    </row>
    <row r="475" spans="1:14" s="6" customFormat="1" ht="12.75" customHeight="1" x14ac:dyDescent="0.35">
      <c r="A475" s="139"/>
      <c r="B475" s="139"/>
      <c r="C475" s="140" t="s">
        <v>169</v>
      </c>
      <c r="D475" s="202" t="s">
        <v>13</v>
      </c>
      <c r="E475" s="203"/>
      <c r="F475" s="204">
        <v>50</v>
      </c>
      <c r="G475" s="291"/>
      <c r="H475" s="256"/>
      <c r="I475" s="1"/>
      <c r="J475" s="230"/>
      <c r="K475" s="50"/>
      <c r="N475" s="4"/>
    </row>
    <row r="476" spans="1:14" s="46" customFormat="1" ht="39.5" x14ac:dyDescent="0.35">
      <c r="A476" s="19">
        <v>5</v>
      </c>
      <c r="B476" s="19" t="s">
        <v>170</v>
      </c>
      <c r="C476" s="20" t="s">
        <v>171</v>
      </c>
      <c r="D476" s="143" t="s">
        <v>172</v>
      </c>
      <c r="E476" s="231"/>
      <c r="F476" s="229">
        <v>3.08</v>
      </c>
      <c r="G476" s="261"/>
      <c r="H476" s="278"/>
      <c r="I476" s="1"/>
      <c r="J476" s="230"/>
      <c r="K476" s="50"/>
      <c r="M476" s="6"/>
      <c r="N476" s="4"/>
    </row>
    <row r="477" spans="1:14" s="46" customFormat="1" ht="25.5" customHeight="1" x14ac:dyDescent="0.35">
      <c r="A477" s="21"/>
      <c r="B477" s="21" t="s">
        <v>21</v>
      </c>
      <c r="C477" s="18" t="s">
        <v>70</v>
      </c>
      <c r="D477" s="87" t="s">
        <v>11</v>
      </c>
      <c r="E477" s="169">
        <f>105.96/1.2</f>
        <v>88.3</v>
      </c>
      <c r="F477" s="170">
        <f>E477*F476</f>
        <v>271.964</v>
      </c>
      <c r="G477" s="256"/>
      <c r="H477" s="257"/>
      <c r="I477" s="1"/>
      <c r="J477" s="230"/>
      <c r="M477" s="6"/>
    </row>
    <row r="478" spans="1:14" s="46" customFormat="1" ht="12.75" customHeight="1" x14ac:dyDescent="0.35">
      <c r="A478" s="21"/>
      <c r="B478" s="21" t="s">
        <v>22</v>
      </c>
      <c r="C478" s="22" t="s">
        <v>14</v>
      </c>
      <c r="D478" s="130" t="s">
        <v>12</v>
      </c>
      <c r="E478" s="129">
        <v>25.6</v>
      </c>
      <c r="F478" s="170">
        <f>E478*F476</f>
        <v>78.848000000000013</v>
      </c>
      <c r="G478" s="270"/>
      <c r="H478" s="257"/>
      <c r="I478" s="1"/>
      <c r="J478" s="230"/>
      <c r="M478" s="6"/>
    </row>
    <row r="479" spans="1:14" s="46" customFormat="1" ht="63.75" customHeight="1" x14ac:dyDescent="0.35">
      <c r="A479" s="21"/>
      <c r="B479" s="21" t="s">
        <v>173</v>
      </c>
      <c r="C479" s="22" t="s">
        <v>174</v>
      </c>
      <c r="D479" s="190" t="s">
        <v>15</v>
      </c>
      <c r="E479" s="129">
        <v>0.31</v>
      </c>
      <c r="F479" s="170">
        <f>E479*F476</f>
        <v>0.95479999999999998</v>
      </c>
      <c r="G479" s="270"/>
      <c r="H479" s="257"/>
      <c r="I479" s="1"/>
      <c r="J479" s="230"/>
      <c r="K479" s="50"/>
      <c r="M479" s="6"/>
      <c r="N479" s="4"/>
    </row>
    <row r="480" spans="1:14" s="7" customFormat="1" ht="12.75" customHeight="1" x14ac:dyDescent="0.35">
      <c r="A480" s="30"/>
      <c r="B480" s="30"/>
      <c r="C480" s="29" t="s">
        <v>573</v>
      </c>
      <c r="D480" s="87" t="s">
        <v>13</v>
      </c>
      <c r="E480" s="206"/>
      <c r="F480" s="185">
        <v>20</v>
      </c>
      <c r="G480" s="292"/>
      <c r="H480" s="256"/>
      <c r="I480" s="1"/>
      <c r="J480" s="230"/>
      <c r="K480" s="50"/>
      <c r="M480" s="6"/>
      <c r="N480" s="4"/>
    </row>
    <row r="481" spans="1:14" s="7" customFormat="1" ht="12.75" customHeight="1" x14ac:dyDescent="0.35">
      <c r="A481" s="30"/>
      <c r="B481" s="30"/>
      <c r="C481" s="29" t="s">
        <v>574</v>
      </c>
      <c r="D481" s="87" t="s">
        <v>13</v>
      </c>
      <c r="E481" s="206"/>
      <c r="F481" s="185">
        <v>10</v>
      </c>
      <c r="G481" s="292"/>
      <c r="H481" s="256"/>
      <c r="I481" s="1"/>
      <c r="J481" s="230"/>
      <c r="K481" s="50"/>
      <c r="M481" s="6"/>
      <c r="N481" s="4"/>
    </row>
    <row r="482" spans="1:14" s="7" customFormat="1" ht="12.75" customHeight="1" x14ac:dyDescent="0.35">
      <c r="A482" s="30"/>
      <c r="B482" s="30"/>
      <c r="C482" s="29" t="s">
        <v>575</v>
      </c>
      <c r="D482" s="87" t="s">
        <v>13</v>
      </c>
      <c r="E482" s="206"/>
      <c r="F482" s="185">
        <v>10</v>
      </c>
      <c r="G482" s="292"/>
      <c r="H482" s="256"/>
      <c r="I482" s="1"/>
      <c r="J482" s="230"/>
      <c r="K482" s="50"/>
      <c r="M482" s="6"/>
      <c r="N482" s="4"/>
    </row>
    <row r="483" spans="1:14" s="7" customFormat="1" ht="12.75" customHeight="1" x14ac:dyDescent="0.35">
      <c r="A483" s="30"/>
      <c r="B483" s="30"/>
      <c r="C483" s="29" t="s">
        <v>577</v>
      </c>
      <c r="D483" s="87" t="s">
        <v>13</v>
      </c>
      <c r="E483" s="206"/>
      <c r="F483" s="185">
        <v>268</v>
      </c>
      <c r="G483" s="292"/>
      <c r="H483" s="256"/>
      <c r="I483" s="1"/>
      <c r="J483" s="230"/>
      <c r="K483" s="50"/>
      <c r="M483" s="6"/>
      <c r="N483" s="4"/>
    </row>
    <row r="484" spans="1:14" s="4" customFormat="1" ht="26.5" x14ac:dyDescent="0.35">
      <c r="A484" s="118">
        <v>6</v>
      </c>
      <c r="B484" s="118" t="s">
        <v>175</v>
      </c>
      <c r="C484" s="119" t="s">
        <v>176</v>
      </c>
      <c r="D484" s="168" t="s">
        <v>172</v>
      </c>
      <c r="E484" s="195"/>
      <c r="F484" s="229">
        <v>0.6</v>
      </c>
      <c r="G484" s="255"/>
      <c r="H484" s="290"/>
      <c r="I484" s="1"/>
      <c r="J484" s="230"/>
      <c r="K484" s="50"/>
      <c r="M484" s="6"/>
    </row>
    <row r="485" spans="1:14" s="4" customFormat="1" ht="25.5" customHeight="1" x14ac:dyDescent="0.35">
      <c r="A485" s="28"/>
      <c r="B485" s="28"/>
      <c r="C485" s="18" t="s">
        <v>70</v>
      </c>
      <c r="D485" s="130" t="s">
        <v>11</v>
      </c>
      <c r="E485" s="169">
        <f>38.64/1.2</f>
        <v>32.200000000000003</v>
      </c>
      <c r="F485" s="170">
        <f>E485*F484</f>
        <v>19.32</v>
      </c>
      <c r="G485" s="256"/>
      <c r="H485" s="257"/>
      <c r="I485" s="1"/>
      <c r="J485" s="230"/>
      <c r="M485" s="6"/>
    </row>
    <row r="486" spans="1:14" s="4" customFormat="1" ht="12.75" customHeight="1" x14ac:dyDescent="0.35">
      <c r="A486" s="28"/>
      <c r="B486" s="28"/>
      <c r="C486" s="120" t="s">
        <v>177</v>
      </c>
      <c r="D486" s="130" t="s">
        <v>13</v>
      </c>
      <c r="E486" s="170">
        <v>100</v>
      </c>
      <c r="F486" s="170">
        <f>E486*F484</f>
        <v>60</v>
      </c>
      <c r="G486" s="258"/>
      <c r="H486" s="257"/>
      <c r="I486" s="1"/>
      <c r="J486" s="230"/>
      <c r="K486" s="50"/>
      <c r="M486" s="6"/>
    </row>
    <row r="487" spans="1:14" s="4" customFormat="1" ht="12.75" customHeight="1" x14ac:dyDescent="0.35">
      <c r="A487" s="139"/>
      <c r="B487" s="139"/>
      <c r="C487" s="140" t="s">
        <v>269</v>
      </c>
      <c r="D487" s="202" t="s">
        <v>13</v>
      </c>
      <c r="E487" s="203"/>
      <c r="F487" s="204">
        <v>55</v>
      </c>
      <c r="G487" s="291"/>
      <c r="H487" s="256"/>
      <c r="I487" s="1"/>
      <c r="J487" s="230"/>
      <c r="K487" s="50"/>
      <c r="M487" s="6"/>
    </row>
    <row r="488" spans="1:14" s="4" customFormat="1" ht="12.75" customHeight="1" x14ac:dyDescent="0.35">
      <c r="A488" s="139"/>
      <c r="B488" s="139"/>
      <c r="C488" s="140" t="s">
        <v>178</v>
      </c>
      <c r="D488" s="202" t="s">
        <v>13</v>
      </c>
      <c r="E488" s="203"/>
      <c r="F488" s="204">
        <v>5</v>
      </c>
      <c r="G488" s="291"/>
      <c r="H488" s="256"/>
      <c r="I488" s="1"/>
      <c r="J488" s="230"/>
      <c r="K488" s="50"/>
      <c r="M488" s="6"/>
    </row>
    <row r="489" spans="1:14" s="4" customFormat="1" ht="26.5" x14ac:dyDescent="0.35">
      <c r="A489" s="118">
        <v>7</v>
      </c>
      <c r="B489" s="118" t="s">
        <v>179</v>
      </c>
      <c r="C489" s="119" t="s">
        <v>180</v>
      </c>
      <c r="D489" s="168" t="s">
        <v>172</v>
      </c>
      <c r="E489" s="195"/>
      <c r="F489" s="229">
        <v>2.7</v>
      </c>
      <c r="G489" s="255"/>
      <c r="H489" s="290"/>
      <c r="I489" s="1"/>
      <c r="J489" s="230"/>
      <c r="K489" s="50"/>
      <c r="M489" s="6"/>
    </row>
    <row r="490" spans="1:14" s="4" customFormat="1" ht="25.5" customHeight="1" x14ac:dyDescent="0.35">
      <c r="A490" s="28"/>
      <c r="B490" s="28"/>
      <c r="C490" s="18" t="s">
        <v>2</v>
      </c>
      <c r="D490" s="130" t="s">
        <v>11</v>
      </c>
      <c r="E490" s="169">
        <f>45.72/1.2</f>
        <v>38.1</v>
      </c>
      <c r="F490" s="170">
        <f>E490*F489</f>
        <v>102.87</v>
      </c>
      <c r="G490" s="256"/>
      <c r="H490" s="257"/>
      <c r="I490" s="1"/>
      <c r="J490" s="230"/>
      <c r="M490" s="6"/>
    </row>
    <row r="491" spans="1:14" s="4" customFormat="1" ht="12.75" customHeight="1" x14ac:dyDescent="0.35">
      <c r="A491" s="28"/>
      <c r="B491" s="28"/>
      <c r="C491" s="120" t="s">
        <v>163</v>
      </c>
      <c r="D491" s="130" t="s">
        <v>3</v>
      </c>
      <c r="E491" s="170">
        <v>3.15E-3</v>
      </c>
      <c r="F491" s="170">
        <f>E491*F489</f>
        <v>8.5050000000000004E-3</v>
      </c>
      <c r="G491" s="258"/>
      <c r="H491" s="257"/>
      <c r="I491" s="1"/>
      <c r="J491" s="230"/>
      <c r="K491" s="50"/>
      <c r="M491" s="6"/>
    </row>
    <row r="492" spans="1:14" s="4" customFormat="1" ht="12.75" customHeight="1" x14ac:dyDescent="0.35">
      <c r="A492" s="28"/>
      <c r="B492" s="28"/>
      <c r="C492" s="120" t="s">
        <v>177</v>
      </c>
      <c r="D492" s="130" t="s">
        <v>13</v>
      </c>
      <c r="E492" s="170">
        <v>100</v>
      </c>
      <c r="F492" s="170">
        <f>E492*F489</f>
        <v>270</v>
      </c>
      <c r="G492" s="258"/>
      <c r="H492" s="257"/>
      <c r="I492" s="1"/>
      <c r="J492" s="230"/>
      <c r="K492" s="50"/>
      <c r="M492" s="6"/>
    </row>
    <row r="493" spans="1:14" s="4" customFormat="1" ht="12.75" customHeight="1" x14ac:dyDescent="0.35">
      <c r="A493" s="118"/>
      <c r="B493" s="118"/>
      <c r="C493" s="140" t="s">
        <v>181</v>
      </c>
      <c r="D493" s="202" t="s">
        <v>13</v>
      </c>
      <c r="E493" s="203"/>
      <c r="F493" s="204">
        <v>60</v>
      </c>
      <c r="G493" s="291"/>
      <c r="H493" s="256"/>
      <c r="I493" s="1"/>
      <c r="J493" s="230"/>
      <c r="K493" s="50"/>
      <c r="M493" s="6"/>
    </row>
    <row r="494" spans="1:14" s="4" customFormat="1" ht="12.75" customHeight="1" x14ac:dyDescent="0.35">
      <c r="A494" s="118"/>
      <c r="B494" s="118"/>
      <c r="C494" s="140" t="s">
        <v>182</v>
      </c>
      <c r="D494" s="202" t="s">
        <v>13</v>
      </c>
      <c r="E494" s="203"/>
      <c r="F494" s="204">
        <v>210</v>
      </c>
      <c r="G494" s="291"/>
      <c r="H494" s="256"/>
      <c r="I494" s="1"/>
      <c r="J494" s="230"/>
      <c r="K494" s="50"/>
      <c r="M494" s="6"/>
    </row>
    <row r="495" spans="1:14" s="10" customFormat="1" ht="26.5" x14ac:dyDescent="0.35">
      <c r="A495" s="33">
        <v>8</v>
      </c>
      <c r="B495" s="33" t="s">
        <v>270</v>
      </c>
      <c r="C495" s="38" t="s">
        <v>271</v>
      </c>
      <c r="D495" s="171" t="s">
        <v>13</v>
      </c>
      <c r="E495" s="232"/>
      <c r="F495" s="229">
        <v>5</v>
      </c>
      <c r="G495" s="293"/>
      <c r="H495" s="293"/>
      <c r="I495" s="1"/>
      <c r="J495" s="230"/>
      <c r="K495" s="50"/>
      <c r="M495" s="6"/>
      <c r="N495" s="4"/>
    </row>
    <row r="496" spans="1:14" s="10" customFormat="1" ht="25.5" customHeight="1" x14ac:dyDescent="0.35">
      <c r="A496" s="39"/>
      <c r="B496" s="35"/>
      <c r="C496" s="34" t="s">
        <v>2</v>
      </c>
      <c r="D496" s="130" t="s">
        <v>11</v>
      </c>
      <c r="E496" s="186">
        <v>2.4300000000000002</v>
      </c>
      <c r="F496" s="170">
        <f>E496*F495</f>
        <v>12.15</v>
      </c>
      <c r="G496" s="256"/>
      <c r="H496" s="257"/>
      <c r="I496" s="1"/>
      <c r="J496" s="230"/>
      <c r="K496" s="49"/>
      <c r="M496" s="6"/>
    </row>
    <row r="497" spans="1:14" s="10" customFormat="1" ht="12.75" customHeight="1" x14ac:dyDescent="0.35">
      <c r="A497" s="39"/>
      <c r="B497" s="35"/>
      <c r="C497" s="34" t="s">
        <v>272</v>
      </c>
      <c r="D497" s="173" t="s">
        <v>13</v>
      </c>
      <c r="E497" s="186"/>
      <c r="F497" s="181">
        <v>5</v>
      </c>
      <c r="G497" s="268"/>
      <c r="H497" s="256"/>
      <c r="I497" s="1"/>
      <c r="J497" s="230"/>
      <c r="K497" s="50"/>
      <c r="M497" s="6"/>
    </row>
    <row r="498" spans="1:14" s="10" customFormat="1" ht="12.75" customHeight="1" x14ac:dyDescent="0.35">
      <c r="A498" s="39"/>
      <c r="B498" s="35"/>
      <c r="C498" s="34" t="s">
        <v>273</v>
      </c>
      <c r="D498" s="173" t="s">
        <v>13</v>
      </c>
      <c r="E498" s="186"/>
      <c r="F498" s="186">
        <v>10</v>
      </c>
      <c r="G498" s="268"/>
      <c r="H498" s="256"/>
      <c r="I498" s="1"/>
      <c r="J498" s="230"/>
      <c r="K498" s="50"/>
      <c r="M498" s="6"/>
    </row>
    <row r="499" spans="1:14" s="10" customFormat="1" ht="12.75" customHeight="1" x14ac:dyDescent="0.35">
      <c r="A499" s="39"/>
      <c r="B499" s="35"/>
      <c r="C499" s="34" t="s">
        <v>274</v>
      </c>
      <c r="D499" s="173" t="s">
        <v>13</v>
      </c>
      <c r="E499" s="186"/>
      <c r="F499" s="186">
        <v>10</v>
      </c>
      <c r="G499" s="268"/>
      <c r="H499" s="256"/>
      <c r="I499" s="1"/>
      <c r="J499" s="230"/>
      <c r="K499" s="50"/>
      <c r="M499" s="6"/>
    </row>
    <row r="500" spans="1:14" s="49" customFormat="1" ht="39.5" x14ac:dyDescent="0.35">
      <c r="A500" s="31" t="s">
        <v>315</v>
      </c>
      <c r="B500" s="31" t="s">
        <v>275</v>
      </c>
      <c r="C500" s="38" t="s">
        <v>276</v>
      </c>
      <c r="D500" s="171" t="s">
        <v>13</v>
      </c>
      <c r="E500" s="232"/>
      <c r="F500" s="229">
        <v>38</v>
      </c>
      <c r="G500" s="262"/>
      <c r="H500" s="294"/>
      <c r="I500" s="1"/>
      <c r="J500" s="230"/>
      <c r="K500" s="50"/>
      <c r="M500" s="6"/>
      <c r="N500" s="4"/>
    </row>
    <row r="501" spans="1:14" s="49" customFormat="1" ht="25.5" customHeight="1" x14ac:dyDescent="0.35">
      <c r="A501" s="141"/>
      <c r="B501" s="39"/>
      <c r="C501" s="34" t="s">
        <v>2</v>
      </c>
      <c r="D501" s="130" t="s">
        <v>11</v>
      </c>
      <c r="E501" s="175">
        <v>1.56</v>
      </c>
      <c r="F501" s="170">
        <f>E501*F500</f>
        <v>59.28</v>
      </c>
      <c r="G501" s="256"/>
      <c r="H501" s="257"/>
      <c r="I501" s="1"/>
      <c r="J501" s="230"/>
      <c r="K501" s="51"/>
      <c r="M501" s="6"/>
    </row>
    <row r="502" spans="1:14" s="49" customFormat="1" ht="25.5" customHeight="1" x14ac:dyDescent="0.35">
      <c r="A502" s="142"/>
      <c r="B502" s="39"/>
      <c r="C502" s="34" t="s">
        <v>277</v>
      </c>
      <c r="D502" s="173" t="s">
        <v>13</v>
      </c>
      <c r="E502" s="175"/>
      <c r="F502" s="181">
        <v>5</v>
      </c>
      <c r="G502" s="256"/>
      <c r="H502" s="256"/>
      <c r="I502" s="1"/>
      <c r="J502" s="230"/>
      <c r="K502" s="50"/>
      <c r="M502" s="6"/>
    </row>
    <row r="503" spans="1:14" s="49" customFormat="1" ht="25.5" customHeight="1" x14ac:dyDescent="0.35">
      <c r="A503" s="142"/>
      <c r="B503" s="39"/>
      <c r="C503" s="34" t="s">
        <v>278</v>
      </c>
      <c r="D503" s="173" t="s">
        <v>13</v>
      </c>
      <c r="E503" s="175"/>
      <c r="F503" s="181">
        <v>5</v>
      </c>
      <c r="G503" s="256"/>
      <c r="H503" s="256"/>
      <c r="I503" s="1"/>
      <c r="J503" s="230"/>
      <c r="K503" s="50"/>
      <c r="M503" s="6"/>
    </row>
    <row r="504" spans="1:14" s="49" customFormat="1" ht="25.5" customHeight="1" x14ac:dyDescent="0.35">
      <c r="A504" s="142"/>
      <c r="B504" s="39"/>
      <c r="C504" s="34" t="s">
        <v>279</v>
      </c>
      <c r="D504" s="173" t="s">
        <v>13</v>
      </c>
      <c r="E504" s="175"/>
      <c r="F504" s="181">
        <v>50</v>
      </c>
      <c r="G504" s="256"/>
      <c r="H504" s="256"/>
      <c r="I504" s="1"/>
      <c r="J504" s="230"/>
      <c r="K504" s="50"/>
      <c r="M504" s="6"/>
    </row>
    <row r="505" spans="1:14" s="49" customFormat="1" ht="25.5" customHeight="1" x14ac:dyDescent="0.35">
      <c r="A505" s="142"/>
      <c r="B505" s="39"/>
      <c r="C505" s="34" t="s">
        <v>280</v>
      </c>
      <c r="D505" s="173" t="s">
        <v>13</v>
      </c>
      <c r="E505" s="175"/>
      <c r="F505" s="181">
        <v>100</v>
      </c>
      <c r="G505" s="256"/>
      <c r="H505" s="256"/>
      <c r="I505" s="1"/>
      <c r="J505" s="230"/>
      <c r="K505" s="50"/>
      <c r="M505" s="6"/>
    </row>
    <row r="506" spans="1:14" s="49" customFormat="1" x14ac:dyDescent="0.35">
      <c r="A506" s="142"/>
      <c r="B506" s="39"/>
      <c r="C506" s="33" t="s">
        <v>281</v>
      </c>
      <c r="D506" s="173"/>
      <c r="E506" s="175"/>
      <c r="F506" s="229"/>
      <c r="G506" s="256"/>
      <c r="H506" s="295"/>
      <c r="I506" s="1"/>
      <c r="J506" s="230"/>
      <c r="K506" s="50"/>
      <c r="M506" s="68"/>
      <c r="N506" s="4"/>
    </row>
    <row r="507" spans="1:14" s="7" customFormat="1" x14ac:dyDescent="0.35">
      <c r="A507" s="118">
        <v>1</v>
      </c>
      <c r="B507" s="118" t="s">
        <v>283</v>
      </c>
      <c r="C507" s="119" t="s">
        <v>284</v>
      </c>
      <c r="D507" s="168" t="s">
        <v>187</v>
      </c>
      <c r="E507" s="229"/>
      <c r="F507" s="229">
        <v>0.9</v>
      </c>
      <c r="G507" s="255"/>
      <c r="H507" s="255"/>
      <c r="I507" s="1"/>
      <c r="J507" s="230"/>
      <c r="K507" s="50"/>
      <c r="N507" s="4"/>
    </row>
    <row r="508" spans="1:14" s="7" customFormat="1" ht="25.5" customHeight="1" x14ac:dyDescent="0.35">
      <c r="A508" s="28"/>
      <c r="B508" s="28"/>
      <c r="C508" s="120" t="s">
        <v>2</v>
      </c>
      <c r="D508" s="130" t="s">
        <v>11</v>
      </c>
      <c r="E508" s="170">
        <v>110</v>
      </c>
      <c r="F508" s="170">
        <f>E508*F507</f>
        <v>99</v>
      </c>
      <c r="G508" s="256"/>
      <c r="H508" s="257"/>
      <c r="I508" s="1"/>
      <c r="J508" s="230"/>
      <c r="M508" s="6"/>
    </row>
    <row r="509" spans="1:14" s="4" customFormat="1" x14ac:dyDescent="0.35">
      <c r="A509" s="25">
        <v>2</v>
      </c>
      <c r="B509" s="136" t="s">
        <v>158</v>
      </c>
      <c r="C509" s="81" t="s">
        <v>159</v>
      </c>
      <c r="D509" s="200" t="s">
        <v>160</v>
      </c>
      <c r="E509" s="213"/>
      <c r="F509" s="229">
        <v>0.8</v>
      </c>
      <c r="G509" s="289"/>
      <c r="H509" s="289"/>
      <c r="I509" s="1"/>
      <c r="J509" s="230"/>
      <c r="K509" s="50"/>
      <c r="M509" s="6"/>
    </row>
    <row r="510" spans="1:14" s="4" customFormat="1" ht="25.5" customHeight="1" x14ac:dyDescent="0.35">
      <c r="A510" s="28"/>
      <c r="B510" s="137"/>
      <c r="C510" s="120" t="s">
        <v>2</v>
      </c>
      <c r="D510" s="130" t="s">
        <v>11</v>
      </c>
      <c r="E510" s="201">
        <v>47.25</v>
      </c>
      <c r="F510" s="170">
        <f>E510*F509</f>
        <v>37.800000000000004</v>
      </c>
      <c r="G510" s="256"/>
      <c r="H510" s="257"/>
      <c r="I510" s="1"/>
      <c r="J510" s="230"/>
      <c r="M510" s="6"/>
    </row>
    <row r="511" spans="1:14" s="49" customFormat="1" ht="25.5" customHeight="1" x14ac:dyDescent="0.35">
      <c r="A511" s="37"/>
      <c r="B511" s="21" t="s">
        <v>244</v>
      </c>
      <c r="C511" s="22" t="s">
        <v>245</v>
      </c>
      <c r="D511" s="130" t="s">
        <v>12</v>
      </c>
      <c r="E511" s="170">
        <v>24.02</v>
      </c>
      <c r="F511" s="170">
        <f>E511*F509</f>
        <v>19.216000000000001</v>
      </c>
      <c r="G511" s="258"/>
      <c r="H511" s="257"/>
      <c r="I511" s="1"/>
      <c r="J511" s="230"/>
      <c r="K511" s="50"/>
      <c r="M511" s="6"/>
    </row>
    <row r="512" spans="1:14" s="49" customFormat="1" ht="26.5" x14ac:dyDescent="0.35">
      <c r="A512" s="37">
        <v>3</v>
      </c>
      <c r="B512" s="118" t="s">
        <v>183</v>
      </c>
      <c r="C512" s="119" t="s">
        <v>184</v>
      </c>
      <c r="D512" s="168" t="s">
        <v>40</v>
      </c>
      <c r="E512" s="236"/>
      <c r="F512" s="229">
        <v>0.6</v>
      </c>
      <c r="G512" s="255"/>
      <c r="H512" s="296"/>
      <c r="I512" s="1"/>
      <c r="J512" s="230"/>
      <c r="K512" s="50"/>
      <c r="M512" s="6"/>
      <c r="N512" s="4"/>
    </row>
    <row r="513" spans="1:14" s="49" customFormat="1" ht="25.5" customHeight="1" x14ac:dyDescent="0.35">
      <c r="A513" s="37"/>
      <c r="B513" s="25"/>
      <c r="C513" s="120" t="s">
        <v>2</v>
      </c>
      <c r="D513" s="130" t="s">
        <v>11</v>
      </c>
      <c r="E513" s="170">
        <v>43.4</v>
      </c>
      <c r="F513" s="170">
        <f>E513*F512</f>
        <v>26.04</v>
      </c>
      <c r="G513" s="256"/>
      <c r="H513" s="257"/>
      <c r="I513" s="1"/>
      <c r="J513" s="230"/>
      <c r="K513" s="50"/>
      <c r="M513" s="6"/>
    </row>
    <row r="514" spans="1:14" s="49" customFormat="1" ht="25.5" customHeight="1" x14ac:dyDescent="0.35">
      <c r="A514" s="37"/>
      <c r="B514" s="21" t="s">
        <v>244</v>
      </c>
      <c r="C514" s="22" t="s">
        <v>245</v>
      </c>
      <c r="D514" s="130" t="s">
        <v>12</v>
      </c>
      <c r="E514" s="170">
        <v>21.12</v>
      </c>
      <c r="F514" s="170">
        <f>E514*F512</f>
        <v>12.672000000000001</v>
      </c>
      <c r="G514" s="258"/>
      <c r="H514" s="257"/>
      <c r="I514" s="1"/>
      <c r="J514" s="230"/>
      <c r="K514" s="50"/>
      <c r="M514" s="6"/>
    </row>
    <row r="515" spans="1:14" s="61" customFormat="1" x14ac:dyDescent="0.35">
      <c r="A515" s="37">
        <v>4</v>
      </c>
      <c r="B515" s="73" t="s">
        <v>185</v>
      </c>
      <c r="C515" s="74" t="s">
        <v>186</v>
      </c>
      <c r="D515" s="176" t="s">
        <v>187</v>
      </c>
      <c r="E515" s="237"/>
      <c r="F515" s="229">
        <v>0.12</v>
      </c>
      <c r="G515" s="264"/>
      <c r="H515" s="296"/>
      <c r="I515" s="1"/>
      <c r="J515" s="230"/>
      <c r="K515" s="50"/>
      <c r="M515" s="6"/>
      <c r="N515" s="4"/>
    </row>
    <row r="516" spans="1:14" s="61" customFormat="1" ht="25.5" customHeight="1" x14ac:dyDescent="0.35">
      <c r="A516" s="37"/>
      <c r="B516" s="143"/>
      <c r="C516" s="144" t="s">
        <v>2</v>
      </c>
      <c r="D516" s="87" t="s">
        <v>11</v>
      </c>
      <c r="E516" s="145">
        <v>53.3</v>
      </c>
      <c r="F516" s="170">
        <f>E516*F515</f>
        <v>6.395999999999999</v>
      </c>
      <c r="G516" s="256"/>
      <c r="H516" s="257"/>
      <c r="I516" s="1"/>
      <c r="J516" s="230"/>
      <c r="K516" s="50"/>
      <c r="M516" s="6"/>
    </row>
    <row r="517" spans="1:14" s="61" customFormat="1" ht="25.5" customHeight="1" x14ac:dyDescent="0.35">
      <c r="A517" s="37"/>
      <c r="B517" s="21" t="s">
        <v>244</v>
      </c>
      <c r="C517" s="22" t="s">
        <v>245</v>
      </c>
      <c r="D517" s="87" t="s">
        <v>12</v>
      </c>
      <c r="E517" s="145">
        <v>31.66</v>
      </c>
      <c r="F517" s="170">
        <f>E517*F515</f>
        <v>3.7991999999999999</v>
      </c>
      <c r="G517" s="265"/>
      <c r="H517" s="257"/>
      <c r="I517" s="1"/>
      <c r="J517" s="230"/>
      <c r="K517" s="50"/>
      <c r="M517" s="6"/>
    </row>
    <row r="518" spans="1:14" s="49" customFormat="1" ht="52.5" x14ac:dyDescent="0.35">
      <c r="A518" s="31" t="s">
        <v>50</v>
      </c>
      <c r="B518" s="31" t="s">
        <v>189</v>
      </c>
      <c r="C518" s="38" t="s">
        <v>190</v>
      </c>
      <c r="D518" s="171" t="s">
        <v>40</v>
      </c>
      <c r="E518" s="233"/>
      <c r="F518" s="229">
        <v>4</v>
      </c>
      <c r="G518" s="262"/>
      <c r="H518" s="263"/>
      <c r="I518" s="1"/>
      <c r="J518" s="230"/>
      <c r="K518" s="50"/>
      <c r="M518" s="6"/>
      <c r="N518" s="4"/>
    </row>
    <row r="519" spans="1:14" s="49" customFormat="1" ht="25.5" customHeight="1" x14ac:dyDescent="0.35">
      <c r="A519" s="31"/>
      <c r="B519" s="39"/>
      <c r="C519" s="34" t="s">
        <v>2</v>
      </c>
      <c r="D519" s="130" t="s">
        <v>11</v>
      </c>
      <c r="E519" s="175">
        <v>121.8</v>
      </c>
      <c r="F519" s="170">
        <f>E519*F518</f>
        <v>487.2</v>
      </c>
      <c r="G519" s="256"/>
      <c r="H519" s="257"/>
      <c r="I519" s="1"/>
      <c r="J519" s="230"/>
      <c r="K519" s="60"/>
      <c r="M519" s="6"/>
    </row>
    <row r="520" spans="1:14" s="49" customFormat="1" ht="25.5" customHeight="1" x14ac:dyDescent="0.35">
      <c r="A520" s="31"/>
      <c r="B520" s="39"/>
      <c r="C520" s="34" t="s">
        <v>191</v>
      </c>
      <c r="D520" s="130" t="s">
        <v>12</v>
      </c>
      <c r="E520" s="175">
        <v>4.6399999999999997</v>
      </c>
      <c r="F520" s="170">
        <f>E520*F518</f>
        <v>18.559999999999999</v>
      </c>
      <c r="G520" s="256"/>
      <c r="H520" s="257"/>
      <c r="I520" s="1"/>
      <c r="J520" s="230"/>
      <c r="K520" s="60"/>
      <c r="M520" s="6"/>
    </row>
    <row r="521" spans="1:14" s="49" customFormat="1" ht="12.75" customHeight="1" x14ac:dyDescent="0.35">
      <c r="A521" s="31"/>
      <c r="B521" s="39"/>
      <c r="C521" s="34" t="s">
        <v>192</v>
      </c>
      <c r="D521" s="173" t="s">
        <v>88</v>
      </c>
      <c r="E521" s="207">
        <v>100</v>
      </c>
      <c r="F521" s="170">
        <f>E521*F518</f>
        <v>400</v>
      </c>
      <c r="G521" s="256"/>
      <c r="H521" s="257"/>
      <c r="I521" s="1"/>
      <c r="J521" s="230"/>
      <c r="K521" s="50"/>
      <c r="M521" s="6"/>
    </row>
    <row r="522" spans="1:14" s="49" customFormat="1" ht="12.75" customHeight="1" x14ac:dyDescent="0.35">
      <c r="A522" s="31"/>
      <c r="B522" s="39"/>
      <c r="C522" s="34" t="s">
        <v>193</v>
      </c>
      <c r="D522" s="173" t="s">
        <v>13</v>
      </c>
      <c r="E522" s="207"/>
      <c r="F522" s="209">
        <v>400</v>
      </c>
      <c r="G522" s="256"/>
      <c r="H522" s="256"/>
      <c r="I522" s="1"/>
      <c r="J522" s="230"/>
      <c r="K522" s="50"/>
      <c r="M522" s="6"/>
    </row>
    <row r="523" spans="1:14" s="49" customFormat="1" ht="12.75" customHeight="1" x14ac:dyDescent="0.35">
      <c r="A523" s="31"/>
      <c r="B523" s="39"/>
      <c r="C523" s="34" t="s">
        <v>194</v>
      </c>
      <c r="D523" s="173" t="s">
        <v>13</v>
      </c>
      <c r="E523" s="207"/>
      <c r="F523" s="209">
        <v>150</v>
      </c>
      <c r="G523" s="256"/>
      <c r="H523" s="256"/>
      <c r="I523" s="1"/>
      <c r="J523" s="230"/>
      <c r="K523" s="50"/>
      <c r="M523" s="6"/>
    </row>
    <row r="524" spans="1:14" s="49" customFormat="1" ht="12.75" customHeight="1" x14ac:dyDescent="0.35">
      <c r="A524" s="31"/>
      <c r="B524" s="39"/>
      <c r="C524" s="34" t="s">
        <v>195</v>
      </c>
      <c r="D524" s="173" t="s">
        <v>13</v>
      </c>
      <c r="E524" s="207"/>
      <c r="F524" s="209">
        <v>80</v>
      </c>
      <c r="G524" s="256"/>
      <c r="H524" s="256"/>
      <c r="I524" s="1"/>
      <c r="J524" s="230"/>
      <c r="K524" s="50"/>
      <c r="M524" s="6"/>
    </row>
    <row r="525" spans="1:14" s="49" customFormat="1" ht="12.75" customHeight="1" x14ac:dyDescent="0.35">
      <c r="A525" s="31"/>
      <c r="B525" s="39"/>
      <c r="C525" s="34" t="s">
        <v>196</v>
      </c>
      <c r="D525" s="173" t="s">
        <v>13</v>
      </c>
      <c r="E525" s="207"/>
      <c r="F525" s="209">
        <v>30</v>
      </c>
      <c r="G525" s="256"/>
      <c r="H525" s="256"/>
      <c r="I525" s="1"/>
      <c r="J525" s="230"/>
      <c r="K525" s="50"/>
      <c r="M525" s="6"/>
    </row>
    <row r="526" spans="1:14" s="49" customFormat="1" ht="12.75" customHeight="1" x14ac:dyDescent="0.35">
      <c r="A526" s="31"/>
      <c r="B526" s="39"/>
      <c r="C526" s="34" t="s">
        <v>197</v>
      </c>
      <c r="D526" s="173" t="s">
        <v>13</v>
      </c>
      <c r="E526" s="207"/>
      <c r="F526" s="209">
        <v>180</v>
      </c>
      <c r="G526" s="256"/>
      <c r="H526" s="256"/>
      <c r="I526" s="1"/>
      <c r="J526" s="230"/>
      <c r="K526" s="50"/>
      <c r="M526" s="6"/>
    </row>
    <row r="527" spans="1:14" s="49" customFormat="1" ht="12.75" customHeight="1" x14ac:dyDescent="0.35">
      <c r="A527" s="31"/>
      <c r="B527" s="39"/>
      <c r="C527" s="34" t="s">
        <v>198</v>
      </c>
      <c r="D527" s="173" t="s">
        <v>88</v>
      </c>
      <c r="E527" s="207"/>
      <c r="F527" s="209">
        <v>400</v>
      </c>
      <c r="G527" s="256"/>
      <c r="H527" s="256"/>
      <c r="I527" s="1"/>
      <c r="J527" s="230"/>
      <c r="K527" s="50"/>
      <c r="M527" s="6"/>
    </row>
    <row r="528" spans="1:14" s="48" customFormat="1" ht="52.5" x14ac:dyDescent="0.35">
      <c r="A528" s="31" t="s">
        <v>188</v>
      </c>
      <c r="B528" s="31" t="s">
        <v>200</v>
      </c>
      <c r="C528" s="38" t="s">
        <v>201</v>
      </c>
      <c r="D528" s="171" t="s">
        <v>40</v>
      </c>
      <c r="E528" s="233"/>
      <c r="F528" s="229">
        <v>1.3</v>
      </c>
      <c r="G528" s="262"/>
      <c r="H528" s="263"/>
      <c r="I528" s="1"/>
      <c r="J528" s="230"/>
      <c r="K528" s="50"/>
      <c r="M528" s="6"/>
      <c r="N528" s="4"/>
    </row>
    <row r="529" spans="1:14" s="48" customFormat="1" ht="25.5" customHeight="1" x14ac:dyDescent="0.35">
      <c r="A529" s="31"/>
      <c r="B529" s="39"/>
      <c r="C529" s="34" t="s">
        <v>2</v>
      </c>
      <c r="D529" s="130" t="s">
        <v>11</v>
      </c>
      <c r="E529" s="175">
        <v>149.63999999999999</v>
      </c>
      <c r="F529" s="170">
        <f>E529*F528</f>
        <v>194.53199999999998</v>
      </c>
      <c r="G529" s="256"/>
      <c r="H529" s="257"/>
      <c r="I529" s="1"/>
      <c r="J529" s="230"/>
      <c r="K529" s="60"/>
      <c r="M529" s="6"/>
    </row>
    <row r="530" spans="1:14" s="48" customFormat="1" ht="25.5" customHeight="1" x14ac:dyDescent="0.35">
      <c r="A530" s="31"/>
      <c r="B530" s="39"/>
      <c r="C530" s="34" t="s">
        <v>191</v>
      </c>
      <c r="D530" s="130" t="s">
        <v>12</v>
      </c>
      <c r="E530" s="175">
        <v>8.1199999999999992</v>
      </c>
      <c r="F530" s="170">
        <f>E530*F528</f>
        <v>10.555999999999999</v>
      </c>
      <c r="G530" s="256"/>
      <c r="H530" s="257"/>
      <c r="I530" s="1"/>
      <c r="J530" s="230"/>
      <c r="K530" s="60"/>
      <c r="M530" s="6"/>
    </row>
    <row r="531" spans="1:14" s="48" customFormat="1" ht="12.75" customHeight="1" x14ac:dyDescent="0.35">
      <c r="A531" s="31"/>
      <c r="B531" s="31"/>
      <c r="C531" s="34" t="s">
        <v>202</v>
      </c>
      <c r="D531" s="173" t="s">
        <v>88</v>
      </c>
      <c r="E531" s="207">
        <v>100</v>
      </c>
      <c r="F531" s="170">
        <f>E531*F528</f>
        <v>130</v>
      </c>
      <c r="G531" s="259"/>
      <c r="H531" s="257"/>
      <c r="I531" s="1"/>
      <c r="J531" s="230"/>
      <c r="K531" s="50"/>
      <c r="M531" s="6"/>
    </row>
    <row r="532" spans="1:14" s="48" customFormat="1" ht="12.75" customHeight="1" x14ac:dyDescent="0.35">
      <c r="A532" s="31"/>
      <c r="B532" s="39"/>
      <c r="C532" s="34" t="s">
        <v>203</v>
      </c>
      <c r="D532" s="173" t="s">
        <v>13</v>
      </c>
      <c r="E532" s="207"/>
      <c r="F532" s="209">
        <v>150</v>
      </c>
      <c r="G532" s="256"/>
      <c r="H532" s="256"/>
      <c r="I532" s="1"/>
      <c r="J532" s="230"/>
      <c r="K532" s="50"/>
      <c r="M532" s="6"/>
    </row>
    <row r="533" spans="1:14" s="48" customFormat="1" ht="12.75" customHeight="1" x14ac:dyDescent="0.35">
      <c r="A533" s="31"/>
      <c r="B533" s="39"/>
      <c r="C533" s="34" t="s">
        <v>204</v>
      </c>
      <c r="D533" s="173" t="s">
        <v>13</v>
      </c>
      <c r="E533" s="207"/>
      <c r="F533" s="209">
        <v>200</v>
      </c>
      <c r="G533" s="256"/>
      <c r="H533" s="256"/>
      <c r="I533" s="1"/>
      <c r="J533" s="230"/>
      <c r="K533" s="50"/>
      <c r="M533" s="6"/>
    </row>
    <row r="534" spans="1:14" s="48" customFormat="1" ht="12.75" customHeight="1" x14ac:dyDescent="0.35">
      <c r="A534" s="31"/>
      <c r="B534" s="39"/>
      <c r="C534" s="34" t="s">
        <v>205</v>
      </c>
      <c r="D534" s="173" t="s">
        <v>13</v>
      </c>
      <c r="E534" s="207"/>
      <c r="F534" s="209">
        <v>40</v>
      </c>
      <c r="G534" s="256"/>
      <c r="H534" s="256"/>
      <c r="I534" s="1"/>
      <c r="J534" s="230"/>
      <c r="K534" s="50"/>
      <c r="M534" s="6"/>
    </row>
    <row r="535" spans="1:14" s="49" customFormat="1" x14ac:dyDescent="0.35">
      <c r="A535" s="31" t="s">
        <v>199</v>
      </c>
      <c r="B535" s="31" t="s">
        <v>206</v>
      </c>
      <c r="C535" s="38" t="s">
        <v>207</v>
      </c>
      <c r="D535" s="171" t="s">
        <v>208</v>
      </c>
      <c r="E535" s="233"/>
      <c r="F535" s="229">
        <v>1.593</v>
      </c>
      <c r="G535" s="297"/>
      <c r="H535" s="256"/>
      <c r="I535" s="1"/>
      <c r="J535" s="230"/>
      <c r="K535" s="50"/>
      <c r="M535" s="6"/>
      <c r="N535" s="4"/>
    </row>
    <row r="536" spans="1:14" s="49" customFormat="1" ht="25.5" customHeight="1" x14ac:dyDescent="0.35">
      <c r="A536" s="31"/>
      <c r="B536" s="39"/>
      <c r="C536" s="34" t="s">
        <v>2</v>
      </c>
      <c r="D536" s="130" t="s">
        <v>11</v>
      </c>
      <c r="E536" s="175">
        <v>65.599999999999994</v>
      </c>
      <c r="F536" s="170">
        <f>E536*F535</f>
        <v>104.50079999999998</v>
      </c>
      <c r="G536" s="256"/>
      <c r="H536" s="257"/>
      <c r="I536" s="1"/>
      <c r="J536" s="230"/>
      <c r="K536" s="60"/>
      <c r="M536" s="6"/>
    </row>
    <row r="537" spans="1:14" s="49" customFormat="1" ht="12.75" customHeight="1" x14ac:dyDescent="0.35">
      <c r="A537" s="31"/>
      <c r="B537" s="39"/>
      <c r="C537" s="34" t="s">
        <v>14</v>
      </c>
      <c r="D537" s="130" t="s">
        <v>12</v>
      </c>
      <c r="E537" s="175">
        <v>0.21</v>
      </c>
      <c r="F537" s="170">
        <f>E537*F535</f>
        <v>0.33452999999999999</v>
      </c>
      <c r="G537" s="256"/>
      <c r="H537" s="257"/>
      <c r="I537" s="1"/>
      <c r="J537" s="230"/>
      <c r="K537" s="60"/>
      <c r="M537" s="6"/>
    </row>
    <row r="538" spans="1:14" s="49" customFormat="1" ht="76.5" customHeight="1" x14ac:dyDescent="0.35">
      <c r="A538" s="31"/>
      <c r="B538" s="39"/>
      <c r="C538" s="34" t="s">
        <v>209</v>
      </c>
      <c r="D538" s="130" t="s">
        <v>12</v>
      </c>
      <c r="E538" s="175">
        <v>0.8</v>
      </c>
      <c r="F538" s="170">
        <f>E538*F535</f>
        <v>1.2744</v>
      </c>
      <c r="G538" s="256"/>
      <c r="H538" s="257"/>
      <c r="I538" s="1"/>
      <c r="J538" s="230"/>
      <c r="K538" s="60"/>
      <c r="M538" s="6"/>
    </row>
    <row r="539" spans="1:14" s="49" customFormat="1" ht="12.75" customHeight="1" x14ac:dyDescent="0.35">
      <c r="A539" s="31"/>
      <c r="B539" s="39"/>
      <c r="C539" s="34" t="s">
        <v>282</v>
      </c>
      <c r="D539" s="173" t="s">
        <v>13</v>
      </c>
      <c r="E539" s="207"/>
      <c r="F539" s="209">
        <v>45</v>
      </c>
      <c r="G539" s="256"/>
      <c r="H539" s="256"/>
      <c r="I539" s="1"/>
      <c r="J539" s="230"/>
      <c r="K539" s="50"/>
      <c r="M539" s="6"/>
    </row>
    <row r="540" spans="1:14" s="49" customFormat="1" ht="12.75" customHeight="1" x14ac:dyDescent="0.35">
      <c r="A540" s="31"/>
      <c r="B540" s="39"/>
      <c r="C540" s="34" t="s">
        <v>282</v>
      </c>
      <c r="D540" s="173" t="s">
        <v>13</v>
      </c>
      <c r="E540" s="207"/>
      <c r="F540" s="209">
        <v>45</v>
      </c>
      <c r="G540" s="256"/>
      <c r="H540" s="256"/>
      <c r="I540" s="1"/>
      <c r="J540" s="230"/>
      <c r="K540" s="50"/>
      <c r="M540" s="6"/>
    </row>
    <row r="541" spans="1:14" s="49" customFormat="1" ht="12.75" customHeight="1" x14ac:dyDescent="0.35">
      <c r="A541" s="31"/>
      <c r="B541" s="39"/>
      <c r="C541" s="34" t="s">
        <v>210</v>
      </c>
      <c r="D541" s="173" t="s">
        <v>13</v>
      </c>
      <c r="E541" s="207"/>
      <c r="F541" s="209">
        <v>10</v>
      </c>
      <c r="G541" s="256"/>
      <c r="H541" s="256"/>
      <c r="I541" s="1"/>
      <c r="J541" s="230"/>
      <c r="K541" s="50"/>
      <c r="M541" s="6"/>
    </row>
    <row r="542" spans="1:14" s="48" customFormat="1" ht="52.5" x14ac:dyDescent="0.35">
      <c r="A542" s="31" t="s">
        <v>285</v>
      </c>
      <c r="B542" s="31" t="s">
        <v>211</v>
      </c>
      <c r="C542" s="38" t="s">
        <v>212</v>
      </c>
      <c r="D542" s="171" t="s">
        <v>13</v>
      </c>
      <c r="E542" s="231"/>
      <c r="F542" s="229">
        <v>180</v>
      </c>
      <c r="G542" s="262"/>
      <c r="H542" s="263"/>
      <c r="I542" s="1"/>
      <c r="J542" s="230"/>
      <c r="K542" s="50"/>
      <c r="M542" s="6"/>
      <c r="N542" s="4"/>
    </row>
    <row r="543" spans="1:14" s="48" customFormat="1" ht="25.5" customHeight="1" x14ac:dyDescent="0.35">
      <c r="A543" s="31"/>
      <c r="B543" s="39"/>
      <c r="C543" s="34" t="s">
        <v>2</v>
      </c>
      <c r="D543" s="130" t="s">
        <v>11</v>
      </c>
      <c r="E543" s="175">
        <v>0.3</v>
      </c>
      <c r="F543" s="170">
        <f>E543*F542</f>
        <v>54</v>
      </c>
      <c r="G543" s="256"/>
      <c r="H543" s="257"/>
      <c r="I543" s="1"/>
      <c r="J543" s="230"/>
      <c r="K543" s="60"/>
      <c r="M543" s="6"/>
    </row>
    <row r="544" spans="1:14" s="48" customFormat="1" ht="25.5" customHeight="1" x14ac:dyDescent="0.35">
      <c r="A544" s="31"/>
      <c r="B544" s="39"/>
      <c r="C544" s="34" t="s">
        <v>213</v>
      </c>
      <c r="D544" s="173" t="s">
        <v>13</v>
      </c>
      <c r="E544" s="207">
        <v>1</v>
      </c>
      <c r="F544" s="170">
        <f>E544*F542</f>
        <v>180</v>
      </c>
      <c r="G544" s="256"/>
      <c r="H544" s="257"/>
      <c r="I544" s="1"/>
      <c r="J544" s="230"/>
      <c r="K544" s="50"/>
      <c r="M544" s="6"/>
    </row>
    <row r="545" spans="1:14" s="8" customFormat="1" x14ac:dyDescent="0.35">
      <c r="A545" s="31" t="s">
        <v>315</v>
      </c>
      <c r="B545" s="31" t="s">
        <v>286</v>
      </c>
      <c r="C545" s="38" t="s">
        <v>537</v>
      </c>
      <c r="D545" s="171" t="s">
        <v>287</v>
      </c>
      <c r="E545" s="229"/>
      <c r="F545" s="229">
        <v>6</v>
      </c>
      <c r="G545" s="262"/>
      <c r="H545" s="263"/>
      <c r="I545" s="1"/>
      <c r="J545" s="230"/>
      <c r="K545" s="50"/>
      <c r="M545" s="6"/>
      <c r="N545" s="4"/>
    </row>
    <row r="546" spans="1:14" s="8" customFormat="1" ht="25.5" customHeight="1" x14ac:dyDescent="0.35">
      <c r="A546" s="31"/>
      <c r="B546" s="39"/>
      <c r="C546" s="34" t="s">
        <v>2</v>
      </c>
      <c r="D546" s="179" t="s">
        <v>11</v>
      </c>
      <c r="E546" s="175">
        <v>24.6</v>
      </c>
      <c r="F546" s="170">
        <f>E546*F545</f>
        <v>147.60000000000002</v>
      </c>
      <c r="G546" s="256"/>
      <c r="H546" s="257"/>
      <c r="I546" s="1"/>
      <c r="J546" s="230"/>
      <c r="M546" s="6"/>
    </row>
    <row r="547" spans="1:14" s="8" customFormat="1" ht="38.25" customHeight="1" x14ac:dyDescent="0.35">
      <c r="A547" s="39"/>
      <c r="B547" s="39" t="s">
        <v>504</v>
      </c>
      <c r="C547" s="34" t="s">
        <v>568</v>
      </c>
      <c r="D547" s="173" t="s">
        <v>288</v>
      </c>
      <c r="E547" s="207">
        <v>1</v>
      </c>
      <c r="F547" s="170">
        <f>E547*F545</f>
        <v>6</v>
      </c>
      <c r="G547" s="298"/>
      <c r="H547" s="257"/>
      <c r="I547" s="1"/>
      <c r="J547" s="230"/>
      <c r="K547" s="50"/>
      <c r="L547" s="65"/>
      <c r="M547" s="6"/>
    </row>
    <row r="548" spans="1:14" s="9" customFormat="1" ht="52.5" x14ac:dyDescent="0.35">
      <c r="A548" s="31" t="s">
        <v>316</v>
      </c>
      <c r="B548" s="31" t="s">
        <v>211</v>
      </c>
      <c r="C548" s="38" t="s">
        <v>212</v>
      </c>
      <c r="D548" s="171" t="s">
        <v>13</v>
      </c>
      <c r="E548" s="229"/>
      <c r="F548" s="229">
        <v>27</v>
      </c>
      <c r="G548" s="262"/>
      <c r="H548" s="263"/>
      <c r="I548" s="1"/>
      <c r="J548" s="230"/>
      <c r="K548" s="50"/>
      <c r="M548" s="6"/>
      <c r="N548" s="4"/>
    </row>
    <row r="549" spans="1:14" s="9" customFormat="1" ht="25.5" customHeight="1" x14ac:dyDescent="0.35">
      <c r="A549" s="31"/>
      <c r="B549" s="39"/>
      <c r="C549" s="34" t="s">
        <v>2</v>
      </c>
      <c r="D549" s="179" t="s">
        <v>11</v>
      </c>
      <c r="E549" s="175">
        <v>0.3</v>
      </c>
      <c r="F549" s="170">
        <f>E549*F548</f>
        <v>8.1</v>
      </c>
      <c r="G549" s="256"/>
      <c r="H549" s="257"/>
      <c r="I549" s="1"/>
      <c r="J549" s="230"/>
      <c r="M549" s="6"/>
    </row>
    <row r="550" spans="1:14" s="9" customFormat="1" ht="12.75" customHeight="1" x14ac:dyDescent="0.35">
      <c r="A550" s="39"/>
      <c r="B550" s="39"/>
      <c r="C550" s="34" t="s">
        <v>289</v>
      </c>
      <c r="D550" s="173" t="s">
        <v>13</v>
      </c>
      <c r="E550" s="207"/>
      <c r="F550" s="209">
        <v>20</v>
      </c>
      <c r="G550" s="256"/>
      <c r="H550" s="256"/>
      <c r="I550" s="1"/>
      <c r="J550" s="230"/>
      <c r="K550" s="50"/>
      <c r="M550" s="6"/>
    </row>
    <row r="551" spans="1:14" s="9" customFormat="1" ht="12.75" customHeight="1" x14ac:dyDescent="0.35">
      <c r="A551" s="39"/>
      <c r="B551" s="39"/>
      <c r="C551" s="34" t="s">
        <v>290</v>
      </c>
      <c r="D551" s="173" t="s">
        <v>13</v>
      </c>
      <c r="E551" s="207"/>
      <c r="F551" s="209">
        <v>10</v>
      </c>
      <c r="G551" s="256"/>
      <c r="H551" s="256"/>
      <c r="I551" s="1"/>
      <c r="J551" s="230"/>
      <c r="K551" s="50"/>
      <c r="M551" s="6"/>
    </row>
    <row r="552" spans="1:14" s="9" customFormat="1" ht="12.75" customHeight="1" x14ac:dyDescent="0.35">
      <c r="A552" s="39"/>
      <c r="B552" s="39"/>
      <c r="C552" s="34" t="s">
        <v>291</v>
      </c>
      <c r="D552" s="173" t="s">
        <v>13</v>
      </c>
      <c r="E552" s="207"/>
      <c r="F552" s="209">
        <v>10</v>
      </c>
      <c r="G552" s="256"/>
      <c r="H552" s="256"/>
      <c r="I552" s="1"/>
      <c r="J552" s="230"/>
      <c r="K552" s="50"/>
      <c r="M552" s="6"/>
    </row>
    <row r="553" spans="1:14" s="9" customFormat="1" ht="12.75" customHeight="1" x14ac:dyDescent="0.35">
      <c r="A553" s="39"/>
      <c r="B553" s="39"/>
      <c r="C553" s="34" t="s">
        <v>292</v>
      </c>
      <c r="D553" s="173" t="s">
        <v>13</v>
      </c>
      <c r="E553" s="207"/>
      <c r="F553" s="209">
        <v>16</v>
      </c>
      <c r="G553" s="256"/>
      <c r="H553" s="256"/>
      <c r="I553" s="1"/>
      <c r="J553" s="230"/>
      <c r="K553" s="50"/>
      <c r="M553" s="6"/>
    </row>
    <row r="554" spans="1:14" s="9" customFormat="1" ht="12.75" customHeight="1" x14ac:dyDescent="0.35">
      <c r="A554" s="39"/>
      <c r="B554" s="39"/>
      <c r="C554" s="34" t="s">
        <v>293</v>
      </c>
      <c r="D554" s="173" t="s">
        <v>13</v>
      </c>
      <c r="E554" s="207"/>
      <c r="F554" s="209">
        <v>6</v>
      </c>
      <c r="G554" s="256"/>
      <c r="H554" s="256"/>
      <c r="I554" s="1"/>
      <c r="J554" s="230"/>
      <c r="K554" s="50"/>
      <c r="M554" s="6"/>
    </row>
    <row r="555" spans="1:14" s="8" customFormat="1" ht="26.5" x14ac:dyDescent="0.35">
      <c r="A555" s="80">
        <v>11</v>
      </c>
      <c r="B555" s="37" t="s">
        <v>294</v>
      </c>
      <c r="C555" s="146" t="s">
        <v>295</v>
      </c>
      <c r="D555" s="194" t="s">
        <v>296</v>
      </c>
      <c r="E555" s="229"/>
      <c r="F555" s="229">
        <v>6</v>
      </c>
      <c r="G555" s="281"/>
      <c r="H555" s="279"/>
      <c r="I555" s="1"/>
      <c r="J555" s="230"/>
      <c r="K555" s="50"/>
      <c r="M555" s="6"/>
      <c r="N555" s="4"/>
    </row>
    <row r="556" spans="1:14" s="8" customFormat="1" ht="25.5" customHeight="1" x14ac:dyDescent="0.35">
      <c r="A556" s="147"/>
      <c r="B556" s="148"/>
      <c r="C556" s="34" t="s">
        <v>2</v>
      </c>
      <c r="D556" s="179" t="s">
        <v>11</v>
      </c>
      <c r="E556" s="196">
        <v>8.18</v>
      </c>
      <c r="F556" s="170">
        <f>E556*F555</f>
        <v>49.08</v>
      </c>
      <c r="G556" s="256"/>
      <c r="H556" s="257"/>
      <c r="I556" s="1"/>
      <c r="J556" s="230"/>
      <c r="M556" s="6"/>
    </row>
    <row r="557" spans="1:14" s="8" customFormat="1" ht="12.75" customHeight="1" x14ac:dyDescent="0.35">
      <c r="A557" s="82"/>
      <c r="B557" s="148"/>
      <c r="C557" s="36" t="s">
        <v>506</v>
      </c>
      <c r="D557" s="210" t="s">
        <v>13</v>
      </c>
      <c r="E557" s="196"/>
      <c r="F557" s="181">
        <v>6</v>
      </c>
      <c r="G557" s="299"/>
      <c r="H557" s="256"/>
      <c r="I557" s="1"/>
      <c r="J557" s="230"/>
      <c r="K557" s="50"/>
      <c r="M557" s="6"/>
    </row>
    <row r="558" spans="1:14" s="8" customFormat="1" ht="12.75" customHeight="1" x14ac:dyDescent="0.35">
      <c r="A558" s="82"/>
      <c r="B558" s="148"/>
      <c r="C558" s="36" t="s">
        <v>507</v>
      </c>
      <c r="D558" s="210" t="s">
        <v>13</v>
      </c>
      <c r="E558" s="196"/>
      <c r="F558" s="181">
        <v>6</v>
      </c>
      <c r="G558" s="299"/>
      <c r="H558" s="256"/>
      <c r="I558" s="1"/>
      <c r="J558" s="230"/>
      <c r="K558" s="50"/>
      <c r="M558" s="6"/>
    </row>
    <row r="559" spans="1:14" s="8" customFormat="1" ht="12.75" customHeight="1" x14ac:dyDescent="0.35">
      <c r="A559" s="82"/>
      <c r="B559" s="148"/>
      <c r="C559" s="36" t="s">
        <v>508</v>
      </c>
      <c r="D559" s="210" t="s">
        <v>13</v>
      </c>
      <c r="E559" s="196"/>
      <c r="F559" s="181">
        <v>12</v>
      </c>
      <c r="G559" s="299"/>
      <c r="H559" s="256"/>
      <c r="I559" s="1"/>
      <c r="J559" s="230"/>
      <c r="K559" s="50"/>
      <c r="M559" s="6"/>
    </row>
    <row r="560" spans="1:14" s="61" customFormat="1" x14ac:dyDescent="0.35">
      <c r="A560" s="80">
        <v>12</v>
      </c>
      <c r="B560" s="37" t="s">
        <v>297</v>
      </c>
      <c r="C560" s="146" t="s">
        <v>298</v>
      </c>
      <c r="D560" s="194" t="s">
        <v>299</v>
      </c>
      <c r="E560" s="195"/>
      <c r="F560" s="229">
        <v>0.6</v>
      </c>
      <c r="G560" s="281"/>
      <c r="H560" s="275"/>
      <c r="I560" s="1"/>
      <c r="J560" s="230"/>
      <c r="K560" s="50"/>
      <c r="M560" s="6"/>
      <c r="N560" s="4"/>
    </row>
    <row r="561" spans="1:14" s="61" customFormat="1" ht="26.25" customHeight="1" x14ac:dyDescent="0.35">
      <c r="A561" s="86"/>
      <c r="B561" s="83"/>
      <c r="C561" s="34" t="s">
        <v>2</v>
      </c>
      <c r="D561" s="173" t="s">
        <v>11</v>
      </c>
      <c r="E561" s="196">
        <v>9.5399999999999991</v>
      </c>
      <c r="F561" s="170">
        <f>E561*F560</f>
        <v>5.7239999999999993</v>
      </c>
      <c r="G561" s="256"/>
      <c r="H561" s="257"/>
      <c r="I561" s="1"/>
      <c r="J561" s="230"/>
      <c r="K561" s="50"/>
      <c r="M561" s="6"/>
    </row>
    <row r="562" spans="1:14" s="61" customFormat="1" ht="15" customHeight="1" x14ac:dyDescent="0.35">
      <c r="A562" s="149"/>
      <c r="B562" s="83"/>
      <c r="C562" s="83" t="s">
        <v>300</v>
      </c>
      <c r="D562" s="210" t="s">
        <v>13</v>
      </c>
      <c r="E562" s="196">
        <v>10</v>
      </c>
      <c r="F562" s="170">
        <f>E562*F560</f>
        <v>6</v>
      </c>
      <c r="G562" s="295"/>
      <c r="H562" s="257"/>
      <c r="I562" s="1"/>
      <c r="J562" s="230"/>
      <c r="K562" s="50"/>
      <c r="M562" s="6"/>
    </row>
    <row r="563" spans="1:14" s="48" customFormat="1" x14ac:dyDescent="0.35">
      <c r="A563" s="150">
        <v>13</v>
      </c>
      <c r="B563" s="37" t="s">
        <v>301</v>
      </c>
      <c r="C563" s="146" t="s">
        <v>539</v>
      </c>
      <c r="D563" s="194" t="s">
        <v>13</v>
      </c>
      <c r="E563" s="195"/>
      <c r="F563" s="229">
        <v>12</v>
      </c>
      <c r="G563" s="281"/>
      <c r="H563" s="294"/>
      <c r="I563" s="1"/>
      <c r="J563" s="230"/>
      <c r="K563" s="50"/>
      <c r="M563" s="6"/>
      <c r="N563" s="4"/>
    </row>
    <row r="564" spans="1:14" s="48" customFormat="1" ht="25.5" customHeight="1" x14ac:dyDescent="0.35">
      <c r="A564" s="80"/>
      <c r="B564" s="36"/>
      <c r="C564" s="34" t="s">
        <v>2</v>
      </c>
      <c r="D564" s="130" t="s">
        <v>11</v>
      </c>
      <c r="E564" s="196">
        <v>14.17</v>
      </c>
      <c r="F564" s="170">
        <f>E564*F563</f>
        <v>170.04</v>
      </c>
      <c r="G564" s="256"/>
      <c r="H564" s="257"/>
      <c r="I564" s="1"/>
      <c r="J564" s="230"/>
      <c r="K564" s="50"/>
      <c r="M564" s="6"/>
    </row>
    <row r="565" spans="1:14" s="48" customFormat="1" ht="12.75" customHeight="1" x14ac:dyDescent="0.35">
      <c r="A565" s="138"/>
      <c r="B565" s="36"/>
      <c r="C565" s="36" t="s">
        <v>538</v>
      </c>
      <c r="D565" s="210" t="s">
        <v>13</v>
      </c>
      <c r="E565" s="196">
        <v>1</v>
      </c>
      <c r="F565" s="170">
        <f>E565*F563</f>
        <v>12</v>
      </c>
      <c r="G565" s="299"/>
      <c r="H565" s="257"/>
      <c r="I565" s="1"/>
      <c r="J565" s="230"/>
      <c r="K565" s="50"/>
      <c r="M565" s="6"/>
    </row>
    <row r="566" spans="1:14" s="9" customFormat="1" ht="12.75" customHeight="1" x14ac:dyDescent="0.35">
      <c r="A566" s="31"/>
      <c r="B566" s="39"/>
      <c r="C566" s="34" t="s">
        <v>302</v>
      </c>
      <c r="D566" s="173" t="s">
        <v>13</v>
      </c>
      <c r="E566" s="207"/>
      <c r="F566" s="209">
        <v>6</v>
      </c>
      <c r="G566" s="256"/>
      <c r="H566" s="256"/>
      <c r="I566" s="1"/>
      <c r="J566" s="230"/>
      <c r="K566" s="50"/>
      <c r="M566" s="6"/>
    </row>
    <row r="567" spans="1:14" s="48" customFormat="1" x14ac:dyDescent="0.35">
      <c r="A567" s="150">
        <v>14</v>
      </c>
      <c r="B567" s="37" t="s">
        <v>303</v>
      </c>
      <c r="C567" s="146" t="s">
        <v>540</v>
      </c>
      <c r="D567" s="194" t="s">
        <v>13</v>
      </c>
      <c r="E567" s="195"/>
      <c r="F567" s="229">
        <v>6</v>
      </c>
      <c r="G567" s="281"/>
      <c r="H567" s="294"/>
      <c r="I567" s="1"/>
      <c r="J567" s="230"/>
      <c r="K567" s="50"/>
      <c r="M567" s="6"/>
      <c r="N567" s="4"/>
    </row>
    <row r="568" spans="1:14" s="48" customFormat="1" ht="25.5" customHeight="1" x14ac:dyDescent="0.35">
      <c r="A568" s="80"/>
      <c r="B568" s="36"/>
      <c r="C568" s="34" t="s">
        <v>2</v>
      </c>
      <c r="D568" s="130" t="s">
        <v>11</v>
      </c>
      <c r="E568" s="196">
        <v>1.66</v>
      </c>
      <c r="F568" s="170">
        <f>E568*F567</f>
        <v>9.9599999999999991</v>
      </c>
      <c r="G568" s="256"/>
      <c r="H568" s="257"/>
      <c r="I568" s="1"/>
      <c r="J568" s="230"/>
      <c r="K568" s="50"/>
      <c r="M568" s="6"/>
    </row>
    <row r="569" spans="1:14" s="48" customFormat="1" ht="12.75" customHeight="1" x14ac:dyDescent="0.35">
      <c r="A569" s="138"/>
      <c r="B569" s="36"/>
      <c r="C569" s="36" t="s">
        <v>304</v>
      </c>
      <c r="D569" s="210" t="s">
        <v>13</v>
      </c>
      <c r="E569" s="196">
        <v>1</v>
      </c>
      <c r="F569" s="170">
        <f>E569*F567</f>
        <v>6</v>
      </c>
      <c r="G569" s="299"/>
      <c r="H569" s="257"/>
      <c r="I569" s="1"/>
      <c r="J569" s="230"/>
      <c r="K569" s="50"/>
      <c r="M569" s="6"/>
    </row>
    <row r="570" spans="1:14" s="48" customFormat="1" x14ac:dyDescent="0.35">
      <c r="A570" s="150">
        <v>15</v>
      </c>
      <c r="B570" s="37" t="s">
        <v>305</v>
      </c>
      <c r="C570" s="146" t="s">
        <v>541</v>
      </c>
      <c r="D570" s="194" t="s">
        <v>296</v>
      </c>
      <c r="E570" s="195"/>
      <c r="F570" s="229">
        <v>0.6</v>
      </c>
      <c r="G570" s="281"/>
      <c r="H570" s="294"/>
      <c r="I570" s="1"/>
      <c r="J570" s="230"/>
      <c r="K570" s="50"/>
      <c r="M570" s="6"/>
      <c r="N570" s="4"/>
    </row>
    <row r="571" spans="1:14" s="48" customFormat="1" ht="25.5" customHeight="1" x14ac:dyDescent="0.35">
      <c r="A571" s="80"/>
      <c r="B571" s="36"/>
      <c r="C571" s="34" t="s">
        <v>2</v>
      </c>
      <c r="D571" s="130" t="s">
        <v>11</v>
      </c>
      <c r="E571" s="196">
        <v>32.049999999999997</v>
      </c>
      <c r="F571" s="170">
        <f>E571*F570</f>
        <v>19.229999999999997</v>
      </c>
      <c r="G571" s="256"/>
      <c r="H571" s="257"/>
      <c r="I571" s="1"/>
      <c r="J571" s="230"/>
      <c r="K571" s="50"/>
      <c r="M571" s="6"/>
    </row>
    <row r="572" spans="1:14" s="48" customFormat="1" ht="12.75" customHeight="1" x14ac:dyDescent="0.35">
      <c r="A572" s="138"/>
      <c r="B572" s="36"/>
      <c r="C572" s="36" t="s">
        <v>542</v>
      </c>
      <c r="D572" s="210" t="s">
        <v>13</v>
      </c>
      <c r="E572" s="196">
        <v>10</v>
      </c>
      <c r="F572" s="170">
        <f>E572*F570</f>
        <v>6</v>
      </c>
      <c r="G572" s="299"/>
      <c r="H572" s="257"/>
      <c r="I572" s="1"/>
      <c r="J572" s="230"/>
      <c r="K572" s="50"/>
      <c r="M572" s="6"/>
    </row>
    <row r="573" spans="1:14" s="48" customFormat="1" ht="12.75" customHeight="1" x14ac:dyDescent="0.35">
      <c r="A573" s="138"/>
      <c r="B573" s="36"/>
      <c r="C573" s="36" t="s">
        <v>543</v>
      </c>
      <c r="D573" s="210" t="s">
        <v>13</v>
      </c>
      <c r="E573" s="196"/>
      <c r="F573" s="196">
        <v>12</v>
      </c>
      <c r="G573" s="299"/>
      <c r="H573" s="256"/>
      <c r="I573" s="1"/>
      <c r="J573" s="230"/>
      <c r="K573" s="50"/>
      <c r="M573" s="6"/>
    </row>
    <row r="574" spans="1:14" s="48" customFormat="1" x14ac:dyDescent="0.35">
      <c r="A574" s="150">
        <v>16</v>
      </c>
      <c r="B574" s="37" t="s">
        <v>306</v>
      </c>
      <c r="C574" s="146" t="s">
        <v>307</v>
      </c>
      <c r="D574" s="194" t="s">
        <v>288</v>
      </c>
      <c r="E574" s="195"/>
      <c r="F574" s="229">
        <v>6</v>
      </c>
      <c r="G574" s="281"/>
      <c r="H574" s="294"/>
      <c r="I574" s="1"/>
      <c r="J574" s="230"/>
      <c r="K574" s="50"/>
      <c r="M574" s="6"/>
      <c r="N574" s="4"/>
    </row>
    <row r="575" spans="1:14" s="48" customFormat="1" ht="25.5" customHeight="1" x14ac:dyDescent="0.35">
      <c r="A575" s="80"/>
      <c r="B575" s="36"/>
      <c r="C575" s="34" t="s">
        <v>2</v>
      </c>
      <c r="D575" s="130" t="s">
        <v>11</v>
      </c>
      <c r="E575" s="196">
        <v>0.78</v>
      </c>
      <c r="F575" s="170">
        <f>E575*F574</f>
        <v>4.68</v>
      </c>
      <c r="G575" s="256"/>
      <c r="H575" s="257"/>
      <c r="I575" s="1"/>
      <c r="J575" s="230"/>
      <c r="K575" s="50"/>
      <c r="M575" s="6"/>
    </row>
    <row r="576" spans="1:14" s="48" customFormat="1" ht="12.75" customHeight="1" x14ac:dyDescent="0.35">
      <c r="A576" s="138"/>
      <c r="B576" s="36"/>
      <c r="C576" s="36" t="s">
        <v>308</v>
      </c>
      <c r="D576" s="210" t="s">
        <v>13</v>
      </c>
      <c r="E576" s="196">
        <v>1</v>
      </c>
      <c r="F576" s="170">
        <f>E576*F574</f>
        <v>6</v>
      </c>
      <c r="G576" s="299"/>
      <c r="H576" s="257"/>
      <c r="I576" s="1"/>
      <c r="J576" s="230"/>
      <c r="K576" s="50"/>
      <c r="M576" s="6"/>
    </row>
    <row r="577" spans="1:14" s="48" customFormat="1" x14ac:dyDescent="0.35">
      <c r="A577" s="150">
        <v>17</v>
      </c>
      <c r="B577" s="37" t="s">
        <v>309</v>
      </c>
      <c r="C577" s="146" t="s">
        <v>310</v>
      </c>
      <c r="D577" s="194" t="s">
        <v>13</v>
      </c>
      <c r="E577" s="195"/>
      <c r="F577" s="229">
        <v>12</v>
      </c>
      <c r="G577" s="281"/>
      <c r="H577" s="294"/>
      <c r="I577" s="1"/>
      <c r="J577" s="230"/>
      <c r="K577" s="50"/>
      <c r="M577" s="6"/>
      <c r="N577" s="4"/>
    </row>
    <row r="578" spans="1:14" s="48" customFormat="1" ht="25.5" customHeight="1" x14ac:dyDescent="0.35">
      <c r="A578" s="80"/>
      <c r="B578" s="36"/>
      <c r="C578" s="34" t="s">
        <v>2</v>
      </c>
      <c r="D578" s="130" t="s">
        <v>11</v>
      </c>
      <c r="E578" s="196">
        <v>1.86</v>
      </c>
      <c r="F578" s="170">
        <f>E578*F577</f>
        <v>22.32</v>
      </c>
      <c r="G578" s="256"/>
      <c r="H578" s="257"/>
      <c r="I578" s="1"/>
      <c r="J578" s="230"/>
      <c r="K578" s="50"/>
      <c r="M578" s="6"/>
    </row>
    <row r="579" spans="1:14" s="48" customFormat="1" ht="12.75" customHeight="1" x14ac:dyDescent="0.35">
      <c r="A579" s="138"/>
      <c r="B579" s="36"/>
      <c r="C579" s="36" t="s">
        <v>311</v>
      </c>
      <c r="D579" s="210" t="s">
        <v>13</v>
      </c>
      <c r="E579" s="196">
        <v>1</v>
      </c>
      <c r="F579" s="170">
        <f>E579*F577</f>
        <v>12</v>
      </c>
      <c r="G579" s="299"/>
      <c r="H579" s="257"/>
      <c r="I579" s="1"/>
      <c r="J579" s="230"/>
      <c r="K579" s="50"/>
      <c r="M579" s="6"/>
    </row>
    <row r="580" spans="1:14" s="8" customFormat="1" x14ac:dyDescent="0.35">
      <c r="A580" s="33">
        <v>18</v>
      </c>
      <c r="B580" s="33" t="s">
        <v>312</v>
      </c>
      <c r="C580" s="38" t="s">
        <v>313</v>
      </c>
      <c r="D580" s="171" t="s">
        <v>13</v>
      </c>
      <c r="E580" s="229"/>
      <c r="F580" s="229">
        <v>6</v>
      </c>
      <c r="G580" s="293"/>
      <c r="H580" s="293"/>
      <c r="I580" s="1"/>
      <c r="J580" s="230"/>
      <c r="K580" s="50"/>
      <c r="M580" s="6"/>
      <c r="N580" s="4"/>
    </row>
    <row r="581" spans="1:14" s="8" customFormat="1" ht="25.5" customHeight="1" x14ac:dyDescent="0.35">
      <c r="A581" s="39"/>
      <c r="B581" s="35"/>
      <c r="C581" s="34" t="s">
        <v>2</v>
      </c>
      <c r="D581" s="179" t="s">
        <v>11</v>
      </c>
      <c r="E581" s="186">
        <v>3.41</v>
      </c>
      <c r="F581" s="170">
        <f>E581*F580</f>
        <v>20.46</v>
      </c>
      <c r="G581" s="256"/>
      <c r="H581" s="257"/>
      <c r="I581" s="1"/>
      <c r="J581" s="230"/>
      <c r="M581" s="6"/>
    </row>
    <row r="582" spans="1:14" s="8" customFormat="1" ht="25.5" customHeight="1" x14ac:dyDescent="0.35">
      <c r="A582" s="33"/>
      <c r="B582" s="33"/>
      <c r="C582" s="34" t="s">
        <v>314</v>
      </c>
      <c r="D582" s="173" t="s">
        <v>13</v>
      </c>
      <c r="E582" s="196"/>
      <c r="F582" s="170">
        <v>3</v>
      </c>
      <c r="G582" s="300"/>
      <c r="H582" s="256"/>
      <c r="I582" s="1"/>
      <c r="J582" s="230"/>
      <c r="K582" s="50"/>
      <c r="M582" s="6"/>
    </row>
    <row r="583" spans="1:14" s="16" customFormat="1" x14ac:dyDescent="0.35">
      <c r="A583" s="30"/>
      <c r="B583" s="30"/>
      <c r="C583" s="134" t="s">
        <v>416</v>
      </c>
      <c r="D583" s="87"/>
      <c r="E583" s="184"/>
      <c r="F583" s="229"/>
      <c r="G583" s="275"/>
      <c r="H583" s="283"/>
      <c r="I583" s="1"/>
      <c r="J583" s="230"/>
      <c r="N583" s="4"/>
    </row>
    <row r="584" spans="1:14" s="4" customFormat="1" ht="26.5" x14ac:dyDescent="0.35">
      <c r="A584" s="25">
        <v>1</v>
      </c>
      <c r="B584" s="25" t="s">
        <v>417</v>
      </c>
      <c r="C584" s="20" t="s">
        <v>418</v>
      </c>
      <c r="D584" s="197" t="s">
        <v>24</v>
      </c>
      <c r="E584" s="238"/>
      <c r="F584" s="229">
        <v>0.28799999999999998</v>
      </c>
      <c r="G584" s="284"/>
      <c r="H584" s="285"/>
      <c r="I584" s="1"/>
      <c r="J584" s="230"/>
      <c r="K584" s="65"/>
    </row>
    <row r="585" spans="1:14" s="4" customFormat="1" ht="25.5" customHeight="1" x14ac:dyDescent="0.35">
      <c r="A585" s="21"/>
      <c r="B585" s="21" t="s">
        <v>21</v>
      </c>
      <c r="C585" s="22" t="s">
        <v>2</v>
      </c>
      <c r="D585" s="130" t="s">
        <v>11</v>
      </c>
      <c r="E585" s="129">
        <v>24.65</v>
      </c>
      <c r="F585" s="170">
        <f>E585*F584</f>
        <v>7.0991999999999988</v>
      </c>
      <c r="G585" s="256"/>
      <c r="H585" s="257"/>
      <c r="I585" s="1"/>
      <c r="J585" s="230"/>
    </row>
    <row r="586" spans="1:14" s="6" customFormat="1" ht="26.5" x14ac:dyDescent="0.35">
      <c r="A586" s="19">
        <v>2</v>
      </c>
      <c r="B586" s="19" t="s">
        <v>265</v>
      </c>
      <c r="C586" s="20" t="s">
        <v>266</v>
      </c>
      <c r="D586" s="143" t="s">
        <v>172</v>
      </c>
      <c r="E586" s="232"/>
      <c r="F586" s="229">
        <v>0.12</v>
      </c>
      <c r="G586" s="261"/>
      <c r="H586" s="278"/>
      <c r="I586" s="1"/>
      <c r="J586" s="230"/>
      <c r="N586" s="4"/>
    </row>
    <row r="587" spans="1:14" s="6" customFormat="1" ht="25.5" customHeight="1" x14ac:dyDescent="0.35">
      <c r="A587" s="21"/>
      <c r="B587" s="21" t="s">
        <v>21</v>
      </c>
      <c r="C587" s="18" t="s">
        <v>2</v>
      </c>
      <c r="D587" s="87" t="s">
        <v>11</v>
      </c>
      <c r="E587" s="169">
        <f>7.584/1.2</f>
        <v>6.32</v>
      </c>
      <c r="F587" s="170">
        <f>E587*F586</f>
        <v>0.75839999999999996</v>
      </c>
      <c r="G587" s="256"/>
      <c r="H587" s="257"/>
      <c r="I587" s="1"/>
      <c r="J587" s="230"/>
      <c r="M587" s="23"/>
    </row>
    <row r="588" spans="1:14" s="4" customFormat="1" ht="26.5" x14ac:dyDescent="0.35">
      <c r="A588" s="19">
        <v>3</v>
      </c>
      <c r="B588" s="19" t="s">
        <v>385</v>
      </c>
      <c r="C588" s="20" t="s">
        <v>386</v>
      </c>
      <c r="D588" s="143" t="s">
        <v>387</v>
      </c>
      <c r="E588" s="234"/>
      <c r="F588" s="229">
        <v>0.06</v>
      </c>
      <c r="G588" s="269"/>
      <c r="H588" s="269"/>
      <c r="I588" s="1"/>
      <c r="J588" s="230"/>
      <c r="M588" s="23"/>
    </row>
    <row r="589" spans="1:14" s="4" customFormat="1" ht="25.5" customHeight="1" x14ac:dyDescent="0.35">
      <c r="A589" s="21"/>
      <c r="B589" s="21" t="s">
        <v>21</v>
      </c>
      <c r="C589" s="22" t="s">
        <v>2</v>
      </c>
      <c r="D589" s="130" t="s">
        <v>11</v>
      </c>
      <c r="E589" s="129">
        <v>51.3</v>
      </c>
      <c r="F589" s="170">
        <f>E589*F588</f>
        <v>3.0779999999999998</v>
      </c>
      <c r="G589" s="256"/>
      <c r="H589" s="257"/>
      <c r="I589" s="1"/>
      <c r="J589" s="230"/>
      <c r="M589" s="23"/>
    </row>
    <row r="590" spans="1:14" s="4" customFormat="1" ht="26" x14ac:dyDescent="0.35">
      <c r="A590" s="19">
        <v>4</v>
      </c>
      <c r="B590" s="19" t="s">
        <v>388</v>
      </c>
      <c r="C590" s="20" t="s">
        <v>389</v>
      </c>
      <c r="D590" s="143" t="s">
        <v>387</v>
      </c>
      <c r="E590" s="234"/>
      <c r="F590" s="229">
        <v>0.06</v>
      </c>
      <c r="G590" s="269"/>
      <c r="H590" s="269"/>
      <c r="I590" s="1"/>
      <c r="J590" s="230"/>
      <c r="M590" s="23"/>
    </row>
    <row r="591" spans="1:14" s="4" customFormat="1" ht="25.5" customHeight="1" x14ac:dyDescent="0.35">
      <c r="A591" s="21"/>
      <c r="B591" s="21" t="s">
        <v>21</v>
      </c>
      <c r="C591" s="22" t="s">
        <v>2</v>
      </c>
      <c r="D591" s="130" t="s">
        <v>11</v>
      </c>
      <c r="E591" s="129">
        <v>63.84</v>
      </c>
      <c r="F591" s="170">
        <f>E591*F590</f>
        <v>3.8304</v>
      </c>
      <c r="G591" s="256"/>
      <c r="H591" s="257"/>
      <c r="I591" s="1"/>
      <c r="J591" s="230"/>
      <c r="M591" s="23"/>
    </row>
    <row r="592" spans="1:14" s="71" customFormat="1" ht="26.5" x14ac:dyDescent="0.35">
      <c r="A592" s="33">
        <v>5</v>
      </c>
      <c r="B592" s="33"/>
      <c r="C592" s="38" t="s">
        <v>390</v>
      </c>
      <c r="D592" s="171" t="s">
        <v>13</v>
      </c>
      <c r="E592" s="208"/>
      <c r="F592" s="229">
        <v>6</v>
      </c>
      <c r="G592" s="301"/>
      <c r="H592" s="301"/>
      <c r="I592" s="1"/>
      <c r="J592" s="230"/>
      <c r="K592" s="72"/>
      <c r="M592" s="23"/>
      <c r="N592" s="4"/>
    </row>
    <row r="593" spans="1:256" s="71" customFormat="1" ht="25.5" hidden="1" customHeight="1" outlineLevel="1" x14ac:dyDescent="0.35">
      <c r="A593" s="39"/>
      <c r="B593" s="35"/>
      <c r="C593" s="34" t="s">
        <v>2</v>
      </c>
      <c r="D593" s="173" t="s">
        <v>11</v>
      </c>
      <c r="E593" s="186">
        <v>0.8</v>
      </c>
      <c r="F593" s="170">
        <f>E593*F592</f>
        <v>4.8000000000000007</v>
      </c>
      <c r="G593" s="256"/>
      <c r="H593" s="257"/>
      <c r="I593" s="1"/>
      <c r="J593" s="230"/>
      <c r="M593" s="23"/>
    </row>
    <row r="594" spans="1:256" s="7" customFormat="1" ht="26.5" collapsed="1" x14ac:dyDescent="0.35">
      <c r="A594" s="73">
        <v>6</v>
      </c>
      <c r="B594" s="73" t="s">
        <v>391</v>
      </c>
      <c r="C594" s="74" t="s">
        <v>392</v>
      </c>
      <c r="D594" s="176" t="s">
        <v>40</v>
      </c>
      <c r="E594" s="231"/>
      <c r="F594" s="229">
        <v>0.3</v>
      </c>
      <c r="G594" s="264"/>
      <c r="H594" s="264"/>
      <c r="I594" s="1"/>
      <c r="J594" s="230"/>
      <c r="M594" s="23"/>
      <c r="N594" s="4"/>
    </row>
    <row r="595" spans="1:256" s="7" customFormat="1" ht="25.5" customHeight="1" x14ac:dyDescent="0.35">
      <c r="A595" s="30"/>
      <c r="B595" s="75">
        <v>0.5</v>
      </c>
      <c r="C595" s="76" t="s">
        <v>2</v>
      </c>
      <c r="D595" s="87" t="s">
        <v>11</v>
      </c>
      <c r="E595" s="145">
        <f>76.38/2</f>
        <v>38.19</v>
      </c>
      <c r="F595" s="170">
        <f>E595*F594</f>
        <v>11.456999999999999</v>
      </c>
      <c r="G595" s="256"/>
      <c r="H595" s="257"/>
      <c r="I595" s="1"/>
      <c r="J595" s="230"/>
      <c r="M595" s="23"/>
    </row>
    <row r="596" spans="1:256" s="48" customFormat="1" x14ac:dyDescent="0.35">
      <c r="A596" s="31" t="s">
        <v>199</v>
      </c>
      <c r="B596" s="31" t="s">
        <v>393</v>
      </c>
      <c r="C596" s="38" t="s">
        <v>394</v>
      </c>
      <c r="D596" s="171" t="s">
        <v>40</v>
      </c>
      <c r="E596" s="233"/>
      <c r="F596" s="229">
        <v>0.6</v>
      </c>
      <c r="G596" s="262"/>
      <c r="H596" s="263"/>
      <c r="I596" s="1"/>
      <c r="J596" s="230"/>
      <c r="K596" s="60"/>
      <c r="M596" s="23"/>
      <c r="N596" s="4"/>
    </row>
    <row r="597" spans="1:256" s="48" customFormat="1" ht="25.5" customHeight="1" x14ac:dyDescent="0.35">
      <c r="A597" s="31"/>
      <c r="B597" s="39" t="s">
        <v>395</v>
      </c>
      <c r="C597" s="34" t="s">
        <v>2</v>
      </c>
      <c r="D597" s="130" t="s">
        <v>11</v>
      </c>
      <c r="E597" s="175">
        <f>190.24/2</f>
        <v>95.12</v>
      </c>
      <c r="F597" s="170">
        <f>E597*F596</f>
        <v>57.072000000000003</v>
      </c>
      <c r="G597" s="256"/>
      <c r="H597" s="257"/>
      <c r="I597" s="1"/>
      <c r="J597" s="230"/>
      <c r="K597" s="60"/>
      <c r="M597" s="23"/>
    </row>
    <row r="598" spans="1:256" s="6" customFormat="1" x14ac:dyDescent="0.35">
      <c r="A598" s="73">
        <v>8</v>
      </c>
      <c r="B598" s="73" t="s">
        <v>319</v>
      </c>
      <c r="C598" s="74" t="s">
        <v>396</v>
      </c>
      <c r="D598" s="176" t="s">
        <v>24</v>
      </c>
      <c r="E598" s="231"/>
      <c r="F598" s="229">
        <v>1.782</v>
      </c>
      <c r="G598" s="264"/>
      <c r="H598" s="264"/>
      <c r="I598" s="1"/>
      <c r="J598" s="230"/>
      <c r="M598" s="23"/>
      <c r="N598" s="4"/>
    </row>
    <row r="599" spans="1:256" s="6" customFormat="1" ht="25.5" customHeight="1" x14ac:dyDescent="0.35">
      <c r="A599" s="30"/>
      <c r="B599" s="30"/>
      <c r="C599" s="76" t="s">
        <v>2</v>
      </c>
      <c r="D599" s="87" t="s">
        <v>11</v>
      </c>
      <c r="E599" s="145">
        <v>74.3</v>
      </c>
      <c r="F599" s="170">
        <f>E599*F598</f>
        <v>132.40260000000001</v>
      </c>
      <c r="G599" s="256"/>
      <c r="H599" s="257"/>
      <c r="I599" s="1"/>
      <c r="J599" s="230"/>
      <c r="M599" s="23"/>
    </row>
    <row r="600" spans="1:256" s="16" customFormat="1" ht="26.5" x14ac:dyDescent="0.35">
      <c r="A600" s="73">
        <v>9</v>
      </c>
      <c r="B600" s="73" t="s">
        <v>254</v>
      </c>
      <c r="C600" s="74" t="s">
        <v>397</v>
      </c>
      <c r="D600" s="176" t="s">
        <v>24</v>
      </c>
      <c r="E600" s="231"/>
      <c r="F600" s="229">
        <v>0.28799999999999998</v>
      </c>
      <c r="G600" s="264"/>
      <c r="H600" s="264"/>
      <c r="I600" s="1"/>
      <c r="J600" s="230"/>
      <c r="M600" s="23"/>
      <c r="N600" s="4"/>
    </row>
    <row r="601" spans="1:256" s="16" customFormat="1" ht="25.5" customHeight="1" x14ac:dyDescent="0.35">
      <c r="A601" s="30"/>
      <c r="B601" s="30"/>
      <c r="C601" s="76" t="s">
        <v>2</v>
      </c>
      <c r="D601" s="87" t="s">
        <v>11</v>
      </c>
      <c r="E601" s="145">
        <v>69.87</v>
      </c>
      <c r="F601" s="170">
        <f>E601*F600</f>
        <v>20.12256</v>
      </c>
      <c r="G601" s="256"/>
      <c r="H601" s="257"/>
      <c r="I601" s="1"/>
      <c r="J601" s="230"/>
      <c r="M601" s="23"/>
    </row>
    <row r="602" spans="1:256" s="4" customFormat="1" ht="26.5" x14ac:dyDescent="0.35">
      <c r="A602" s="73">
        <v>10</v>
      </c>
      <c r="B602" s="73" t="s">
        <v>398</v>
      </c>
      <c r="C602" s="74" t="s">
        <v>399</v>
      </c>
      <c r="D602" s="176" t="s">
        <v>24</v>
      </c>
      <c r="E602" s="231"/>
      <c r="F602" s="229">
        <v>0.216</v>
      </c>
      <c r="G602" s="264"/>
      <c r="H602" s="264"/>
      <c r="I602" s="1"/>
      <c r="J602" s="230"/>
      <c r="M602" s="23"/>
    </row>
    <row r="603" spans="1:256" s="4" customFormat="1" ht="25.5" customHeight="1" x14ac:dyDescent="0.35">
      <c r="A603" s="30"/>
      <c r="B603" s="30"/>
      <c r="C603" s="18" t="s">
        <v>70</v>
      </c>
      <c r="D603" s="87" t="s">
        <v>11</v>
      </c>
      <c r="E603" s="169">
        <f>207.312/1.2</f>
        <v>172.76000000000002</v>
      </c>
      <c r="F603" s="170">
        <f>E603*F602</f>
        <v>37.316160000000004</v>
      </c>
      <c r="G603" s="256"/>
      <c r="H603" s="257"/>
      <c r="I603" s="1"/>
      <c r="J603" s="230"/>
      <c r="M603" s="23"/>
    </row>
    <row r="604" spans="1:256" s="16" customFormat="1" x14ac:dyDescent="0.35">
      <c r="A604" s="73">
        <v>11</v>
      </c>
      <c r="B604" s="73" t="s">
        <v>339</v>
      </c>
      <c r="C604" s="74" t="s">
        <v>340</v>
      </c>
      <c r="D604" s="176" t="s">
        <v>24</v>
      </c>
      <c r="E604" s="231"/>
      <c r="F604" s="229">
        <v>0.1008</v>
      </c>
      <c r="G604" s="264"/>
      <c r="H604" s="264"/>
      <c r="I604" s="1"/>
      <c r="J604" s="230"/>
      <c r="M604" s="23"/>
      <c r="N604" s="4"/>
    </row>
    <row r="605" spans="1:256" s="16" customFormat="1" ht="25.5" customHeight="1" x14ac:dyDescent="0.35">
      <c r="A605" s="30"/>
      <c r="B605" s="30"/>
      <c r="C605" s="18" t="s">
        <v>70</v>
      </c>
      <c r="D605" s="87" t="s">
        <v>11</v>
      </c>
      <c r="E605" s="169">
        <f>124.692/1.2</f>
        <v>103.91</v>
      </c>
      <c r="F605" s="170">
        <f>E605*F604</f>
        <v>10.474128</v>
      </c>
      <c r="G605" s="256"/>
      <c r="H605" s="257"/>
      <c r="I605" s="1"/>
      <c r="J605" s="230"/>
      <c r="M605" s="23"/>
    </row>
    <row r="606" spans="1:256" s="16" customFormat="1" ht="39.5" x14ac:dyDescent="0.35">
      <c r="A606" s="19">
        <v>12</v>
      </c>
      <c r="B606" s="19" t="s">
        <v>400</v>
      </c>
      <c r="C606" s="20" t="s">
        <v>401</v>
      </c>
      <c r="D606" s="143" t="s">
        <v>24</v>
      </c>
      <c r="E606" s="234"/>
      <c r="F606" s="229">
        <v>0.28799999999999998</v>
      </c>
      <c r="G606" s="269"/>
      <c r="H606" s="269"/>
      <c r="I606" s="1"/>
      <c r="J606" s="230"/>
      <c r="K606" s="4"/>
      <c r="L606" s="4"/>
      <c r="M606" s="23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  <c r="BO606" s="4"/>
      <c r="BP606" s="4"/>
      <c r="BQ606" s="4"/>
      <c r="BR606" s="4"/>
      <c r="BS606" s="4"/>
      <c r="BT606" s="4"/>
      <c r="BU606" s="4"/>
      <c r="BV606" s="4"/>
      <c r="BW606" s="4"/>
      <c r="BX606" s="4"/>
      <c r="BY606" s="4"/>
      <c r="BZ606" s="4"/>
      <c r="CA606" s="4"/>
      <c r="CB606" s="4"/>
      <c r="CC606" s="4"/>
      <c r="CD606" s="4"/>
      <c r="CE606" s="4"/>
      <c r="CF606" s="4"/>
      <c r="CG606" s="4"/>
      <c r="CH606" s="4"/>
      <c r="CI606" s="4"/>
      <c r="CJ606" s="4"/>
      <c r="CK606" s="4"/>
      <c r="CL606" s="4"/>
      <c r="CM606" s="4"/>
      <c r="CN606" s="4"/>
      <c r="CO606" s="4"/>
      <c r="CP606" s="4"/>
      <c r="CQ606" s="4"/>
      <c r="CR606" s="4"/>
      <c r="CS606" s="4"/>
      <c r="CT606" s="4"/>
      <c r="CU606" s="4"/>
      <c r="CV606" s="4"/>
      <c r="CW606" s="4"/>
      <c r="CX606" s="4"/>
      <c r="CY606" s="4"/>
      <c r="CZ606" s="4"/>
      <c r="DA606" s="4"/>
      <c r="DB606" s="4"/>
      <c r="DC606" s="4"/>
      <c r="DD606" s="4"/>
      <c r="DE606" s="4"/>
      <c r="DF606" s="4"/>
      <c r="DG606" s="4"/>
      <c r="DH606" s="4"/>
      <c r="DI606" s="4"/>
      <c r="DJ606" s="4"/>
      <c r="DK606" s="4"/>
      <c r="DL606" s="4"/>
      <c r="DM606" s="4"/>
      <c r="DN606" s="4"/>
      <c r="DO606" s="4"/>
      <c r="DP606" s="4"/>
      <c r="DQ606" s="4"/>
      <c r="DR606" s="4"/>
      <c r="DS606" s="4"/>
      <c r="DT606" s="4"/>
      <c r="DU606" s="4"/>
      <c r="DV606" s="4"/>
      <c r="DW606" s="4"/>
      <c r="DX606" s="4"/>
      <c r="DY606" s="4"/>
      <c r="DZ606" s="4"/>
      <c r="EA606" s="4"/>
      <c r="EB606" s="4"/>
      <c r="EC606" s="4"/>
      <c r="ED606" s="4"/>
      <c r="EE606" s="4"/>
      <c r="EF606" s="4"/>
      <c r="EG606" s="4"/>
      <c r="EH606" s="4"/>
      <c r="EI606" s="4"/>
      <c r="EJ606" s="4"/>
      <c r="EK606" s="4"/>
      <c r="EL606" s="4"/>
      <c r="EM606" s="4"/>
      <c r="EN606" s="4"/>
      <c r="EO606" s="4"/>
      <c r="EP606" s="4"/>
      <c r="EQ606" s="4"/>
      <c r="ER606" s="4"/>
      <c r="ES606" s="4"/>
      <c r="ET606" s="4"/>
      <c r="EU606" s="4"/>
      <c r="EV606" s="4"/>
      <c r="EW606" s="4"/>
      <c r="EX606" s="4"/>
      <c r="EY606" s="4"/>
      <c r="EZ606" s="4"/>
      <c r="FA606" s="4"/>
      <c r="FB606" s="4"/>
      <c r="FC606" s="4"/>
      <c r="FD606" s="4"/>
      <c r="FE606" s="4"/>
      <c r="FF606" s="4"/>
      <c r="FG606" s="4"/>
      <c r="FH606" s="4"/>
      <c r="FI606" s="4"/>
      <c r="FJ606" s="4"/>
      <c r="FK606" s="4"/>
      <c r="FL606" s="4"/>
      <c r="FM606" s="4"/>
      <c r="FN606" s="4"/>
      <c r="FO606" s="4"/>
      <c r="FP606" s="4"/>
      <c r="FQ606" s="4"/>
      <c r="FR606" s="4"/>
      <c r="FS606" s="4"/>
      <c r="FT606" s="4"/>
      <c r="FU606" s="4"/>
      <c r="FV606" s="4"/>
      <c r="FW606" s="4"/>
      <c r="FX606" s="4"/>
      <c r="FY606" s="4"/>
      <c r="FZ606" s="4"/>
      <c r="GA606" s="4"/>
      <c r="GB606" s="4"/>
      <c r="GC606" s="4"/>
      <c r="GD606" s="4"/>
      <c r="GE606" s="4"/>
      <c r="GF606" s="4"/>
      <c r="GG606" s="4"/>
      <c r="GH606" s="4"/>
      <c r="GI606" s="4"/>
      <c r="GJ606" s="4"/>
      <c r="GK606" s="4"/>
      <c r="GL606" s="4"/>
      <c r="GM606" s="4"/>
      <c r="GN606" s="4"/>
      <c r="GO606" s="4"/>
      <c r="GP606" s="4"/>
      <c r="GQ606" s="4"/>
      <c r="GR606" s="4"/>
      <c r="GS606" s="4"/>
      <c r="GT606" s="4"/>
      <c r="GU606" s="4"/>
      <c r="GV606" s="4"/>
      <c r="GW606" s="4"/>
      <c r="GX606" s="4"/>
      <c r="GY606" s="4"/>
      <c r="GZ606" s="4"/>
      <c r="HA606" s="4"/>
      <c r="HB606" s="4"/>
      <c r="HC606" s="4"/>
      <c r="HD606" s="4"/>
      <c r="HE606" s="4"/>
      <c r="HF606" s="4"/>
      <c r="HG606" s="4"/>
      <c r="HH606" s="4"/>
      <c r="HI606" s="4"/>
      <c r="HJ606" s="4"/>
      <c r="HK606" s="4"/>
      <c r="HL606" s="4"/>
      <c r="HM606" s="4"/>
      <c r="HN606" s="4"/>
      <c r="HO606" s="4"/>
      <c r="HP606" s="4"/>
      <c r="HQ606" s="4"/>
      <c r="HR606" s="4"/>
      <c r="HS606" s="4"/>
      <c r="HT606" s="4"/>
      <c r="HU606" s="4"/>
      <c r="HV606" s="4"/>
      <c r="HW606" s="4"/>
      <c r="HX606" s="4"/>
      <c r="HY606" s="4"/>
      <c r="HZ606" s="4"/>
      <c r="IA606" s="4"/>
      <c r="IB606" s="4"/>
      <c r="IC606" s="4"/>
      <c r="ID606" s="4"/>
      <c r="IE606" s="4"/>
      <c r="IF606" s="4"/>
      <c r="IG606" s="4"/>
      <c r="IH606" s="4"/>
      <c r="II606" s="4"/>
      <c r="IJ606" s="4"/>
      <c r="IK606" s="4"/>
      <c r="IL606" s="4"/>
      <c r="IM606" s="4"/>
      <c r="IN606" s="4"/>
      <c r="IO606" s="4"/>
      <c r="IP606" s="4"/>
      <c r="IQ606" s="4"/>
      <c r="IR606" s="4"/>
      <c r="IS606" s="4"/>
      <c r="IT606" s="4"/>
      <c r="IU606" s="4"/>
      <c r="IV606" s="4"/>
    </row>
    <row r="607" spans="1:256" s="23" customFormat="1" ht="25.5" customHeight="1" x14ac:dyDescent="0.35">
      <c r="A607" s="21"/>
      <c r="B607" s="21"/>
      <c r="C607" s="22" t="s">
        <v>2</v>
      </c>
      <c r="D607" s="130" t="s">
        <v>11</v>
      </c>
      <c r="E607" s="129">
        <v>155.30000000000001</v>
      </c>
      <c r="F607" s="170">
        <f>E607*F606</f>
        <v>44.726399999999998</v>
      </c>
      <c r="G607" s="256"/>
      <c r="H607" s="257"/>
      <c r="I607" s="1"/>
      <c r="J607" s="230"/>
      <c r="K607" s="4"/>
      <c r="L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  <c r="BO607" s="4"/>
      <c r="BP607" s="4"/>
      <c r="BQ607" s="4"/>
      <c r="BR607" s="4"/>
      <c r="BS607" s="4"/>
      <c r="BT607" s="4"/>
      <c r="BU607" s="4"/>
      <c r="BV607" s="4"/>
      <c r="BW607" s="4"/>
      <c r="BX607" s="4"/>
      <c r="BY607" s="4"/>
      <c r="BZ607" s="4"/>
      <c r="CA607" s="4"/>
      <c r="CB607" s="4"/>
      <c r="CC607" s="4"/>
      <c r="CD607" s="4"/>
      <c r="CE607" s="4"/>
      <c r="CF607" s="4"/>
      <c r="CG607" s="4"/>
      <c r="CH607" s="4"/>
      <c r="CI607" s="4"/>
      <c r="CJ607" s="4"/>
      <c r="CK607" s="4"/>
      <c r="CL607" s="4"/>
      <c r="CM607" s="4"/>
      <c r="CN607" s="4"/>
      <c r="CO607" s="4"/>
      <c r="CP607" s="4"/>
      <c r="CQ607" s="4"/>
      <c r="CR607" s="4"/>
      <c r="CS607" s="4"/>
      <c r="CT607" s="4"/>
      <c r="CU607" s="4"/>
      <c r="CV607" s="4"/>
      <c r="CW607" s="4"/>
      <c r="CX607" s="4"/>
      <c r="CY607" s="4"/>
      <c r="CZ607" s="4"/>
      <c r="DA607" s="4"/>
      <c r="DB607" s="4"/>
      <c r="DC607" s="4"/>
      <c r="DD607" s="4"/>
      <c r="DE607" s="4"/>
      <c r="DF607" s="4"/>
      <c r="DG607" s="4"/>
      <c r="DH607" s="4"/>
      <c r="DI607" s="4"/>
      <c r="DJ607" s="4"/>
      <c r="DK607" s="4"/>
      <c r="DL607" s="4"/>
      <c r="DM607" s="4"/>
      <c r="DN607" s="4"/>
      <c r="DO607" s="4"/>
      <c r="DP607" s="4"/>
      <c r="DQ607" s="4"/>
      <c r="DR607" s="4"/>
      <c r="DS607" s="4"/>
      <c r="DT607" s="4"/>
      <c r="DU607" s="4"/>
      <c r="DV607" s="4"/>
      <c r="DW607" s="4"/>
      <c r="DX607" s="4"/>
      <c r="DY607" s="4"/>
      <c r="DZ607" s="4"/>
      <c r="EA607" s="4"/>
      <c r="EB607" s="4"/>
      <c r="EC607" s="4"/>
      <c r="ED607" s="4"/>
      <c r="EE607" s="4"/>
      <c r="EF607" s="4"/>
      <c r="EG607" s="4"/>
      <c r="EH607" s="4"/>
      <c r="EI607" s="4"/>
      <c r="EJ607" s="4"/>
      <c r="EK607" s="4"/>
      <c r="EL607" s="4"/>
      <c r="EM607" s="4"/>
      <c r="EN607" s="4"/>
      <c r="EO607" s="4"/>
      <c r="EP607" s="4"/>
      <c r="EQ607" s="4"/>
      <c r="ER607" s="4"/>
      <c r="ES607" s="4"/>
      <c r="ET607" s="4"/>
      <c r="EU607" s="4"/>
      <c r="EV607" s="4"/>
      <c r="EW607" s="4"/>
      <c r="EX607" s="4"/>
      <c r="EY607" s="4"/>
      <c r="EZ607" s="4"/>
      <c r="FA607" s="4"/>
      <c r="FB607" s="4"/>
      <c r="FC607" s="4"/>
      <c r="FD607" s="4"/>
      <c r="FE607" s="4"/>
      <c r="FF607" s="4"/>
      <c r="FG607" s="4"/>
      <c r="FH607" s="4"/>
      <c r="FI607" s="4"/>
      <c r="FJ607" s="4"/>
      <c r="FK607" s="4"/>
      <c r="FL607" s="4"/>
      <c r="FM607" s="4"/>
      <c r="FN607" s="4"/>
      <c r="FO607" s="4"/>
      <c r="FP607" s="4"/>
      <c r="FQ607" s="4"/>
      <c r="FR607" s="4"/>
      <c r="FS607" s="4"/>
      <c r="FT607" s="4"/>
      <c r="FU607" s="4"/>
      <c r="FV607" s="4"/>
      <c r="FW607" s="4"/>
      <c r="FX607" s="4"/>
      <c r="FY607" s="4"/>
      <c r="FZ607" s="4"/>
      <c r="GA607" s="4"/>
      <c r="GB607" s="4"/>
      <c r="GC607" s="4"/>
      <c r="GD607" s="4"/>
      <c r="GE607" s="4"/>
      <c r="GF607" s="4"/>
      <c r="GG607" s="4"/>
      <c r="GH607" s="4"/>
      <c r="GI607" s="4"/>
      <c r="GJ607" s="4"/>
      <c r="GK607" s="4"/>
      <c r="GL607" s="4"/>
      <c r="GM607" s="4"/>
      <c r="GN607" s="4"/>
      <c r="GO607" s="4"/>
      <c r="GP607" s="4"/>
      <c r="GQ607" s="4"/>
      <c r="GR607" s="4"/>
      <c r="GS607" s="4"/>
      <c r="GT607" s="4"/>
      <c r="GU607" s="4"/>
      <c r="GV607" s="4"/>
      <c r="GW607" s="4"/>
      <c r="GX607" s="4"/>
      <c r="GY607" s="4"/>
      <c r="GZ607" s="4"/>
      <c r="HA607" s="4"/>
      <c r="HB607" s="4"/>
      <c r="HC607" s="4"/>
      <c r="HD607" s="4"/>
      <c r="HE607" s="4"/>
      <c r="HF607" s="4"/>
      <c r="HG607" s="4"/>
      <c r="HH607" s="4"/>
      <c r="HI607" s="4"/>
      <c r="HJ607" s="4"/>
      <c r="HK607" s="4"/>
      <c r="HL607" s="4"/>
      <c r="HM607" s="4"/>
      <c r="HN607" s="4"/>
      <c r="HO607" s="4"/>
      <c r="HP607" s="4"/>
      <c r="HQ607" s="4"/>
      <c r="HR607" s="4"/>
      <c r="HS607" s="4"/>
      <c r="HT607" s="4"/>
      <c r="HU607" s="4"/>
      <c r="HV607" s="4"/>
      <c r="HW607" s="4"/>
      <c r="HX607" s="4"/>
      <c r="HY607" s="4"/>
      <c r="HZ607" s="4"/>
      <c r="IA607" s="4"/>
      <c r="IB607" s="4"/>
      <c r="IC607" s="4"/>
      <c r="ID607" s="4"/>
      <c r="IE607" s="4"/>
      <c r="IF607" s="4"/>
      <c r="IG607" s="4"/>
      <c r="IH607" s="4"/>
      <c r="II607" s="4"/>
      <c r="IJ607" s="4"/>
      <c r="IK607" s="4"/>
      <c r="IL607" s="4"/>
      <c r="IM607" s="4"/>
      <c r="IN607" s="4"/>
      <c r="IO607" s="4"/>
      <c r="IP607" s="4"/>
      <c r="IQ607" s="4"/>
      <c r="IR607" s="4"/>
      <c r="IS607" s="4"/>
      <c r="IT607" s="4"/>
      <c r="IU607" s="4"/>
      <c r="IV607" s="4"/>
    </row>
    <row r="608" spans="1:256" s="23" customFormat="1" ht="12.75" customHeight="1" x14ac:dyDescent="0.35">
      <c r="A608" s="21"/>
      <c r="B608" s="21"/>
      <c r="C608" s="22" t="s">
        <v>14</v>
      </c>
      <c r="D608" s="130" t="s">
        <v>12</v>
      </c>
      <c r="E608" s="129">
        <v>3.21</v>
      </c>
      <c r="F608" s="170">
        <f>E608*F606</f>
        <v>0.92447999999999997</v>
      </c>
      <c r="G608" s="270"/>
      <c r="H608" s="257"/>
      <c r="I608" s="1"/>
      <c r="J608" s="230"/>
      <c r="K608" s="4"/>
      <c r="L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  <c r="BO608" s="4"/>
      <c r="BP608" s="4"/>
      <c r="BQ608" s="4"/>
      <c r="BR608" s="4"/>
      <c r="BS608" s="4"/>
      <c r="BT608" s="4"/>
      <c r="BU608" s="4"/>
      <c r="BV608" s="4"/>
      <c r="BW608" s="4"/>
      <c r="BX608" s="4"/>
      <c r="BY608" s="4"/>
      <c r="BZ608" s="4"/>
      <c r="CA608" s="4"/>
      <c r="CB608" s="4"/>
      <c r="CC608" s="4"/>
      <c r="CD608" s="4"/>
      <c r="CE608" s="4"/>
      <c r="CF608" s="4"/>
      <c r="CG608" s="4"/>
      <c r="CH608" s="4"/>
      <c r="CI608" s="4"/>
      <c r="CJ608" s="4"/>
      <c r="CK608" s="4"/>
      <c r="CL608" s="4"/>
      <c r="CM608" s="4"/>
      <c r="CN608" s="4"/>
      <c r="CO608" s="4"/>
      <c r="CP608" s="4"/>
      <c r="CQ608" s="4"/>
      <c r="CR608" s="4"/>
      <c r="CS608" s="4"/>
      <c r="CT608" s="4"/>
      <c r="CU608" s="4"/>
      <c r="CV608" s="4"/>
      <c r="CW608" s="4"/>
      <c r="CX608" s="4"/>
      <c r="CY608" s="4"/>
      <c r="CZ608" s="4"/>
      <c r="DA608" s="4"/>
      <c r="DB608" s="4"/>
      <c r="DC608" s="4"/>
      <c r="DD608" s="4"/>
      <c r="DE608" s="4"/>
      <c r="DF608" s="4"/>
      <c r="DG608" s="4"/>
      <c r="DH608" s="4"/>
      <c r="DI608" s="4"/>
      <c r="DJ608" s="4"/>
      <c r="DK608" s="4"/>
      <c r="DL608" s="4"/>
      <c r="DM608" s="4"/>
      <c r="DN608" s="4"/>
      <c r="DO608" s="4"/>
      <c r="DP608" s="4"/>
      <c r="DQ608" s="4"/>
      <c r="DR608" s="4"/>
      <c r="DS608" s="4"/>
      <c r="DT608" s="4"/>
      <c r="DU608" s="4"/>
      <c r="DV608" s="4"/>
      <c r="DW608" s="4"/>
      <c r="DX608" s="4"/>
      <c r="DY608" s="4"/>
      <c r="DZ608" s="4"/>
      <c r="EA608" s="4"/>
      <c r="EB608" s="4"/>
      <c r="EC608" s="4"/>
      <c r="ED608" s="4"/>
      <c r="EE608" s="4"/>
      <c r="EF608" s="4"/>
      <c r="EG608" s="4"/>
      <c r="EH608" s="4"/>
      <c r="EI608" s="4"/>
      <c r="EJ608" s="4"/>
      <c r="EK608" s="4"/>
      <c r="EL608" s="4"/>
      <c r="EM608" s="4"/>
      <c r="EN608" s="4"/>
      <c r="EO608" s="4"/>
      <c r="EP608" s="4"/>
      <c r="EQ608" s="4"/>
      <c r="ER608" s="4"/>
      <c r="ES608" s="4"/>
      <c r="ET608" s="4"/>
      <c r="EU608" s="4"/>
      <c r="EV608" s="4"/>
      <c r="EW608" s="4"/>
      <c r="EX608" s="4"/>
      <c r="EY608" s="4"/>
      <c r="EZ608" s="4"/>
      <c r="FA608" s="4"/>
      <c r="FB608" s="4"/>
      <c r="FC608" s="4"/>
      <c r="FD608" s="4"/>
      <c r="FE608" s="4"/>
      <c r="FF608" s="4"/>
      <c r="FG608" s="4"/>
      <c r="FH608" s="4"/>
      <c r="FI608" s="4"/>
      <c r="FJ608" s="4"/>
      <c r="FK608" s="4"/>
      <c r="FL608" s="4"/>
      <c r="FM608" s="4"/>
      <c r="FN608" s="4"/>
      <c r="FO608" s="4"/>
      <c r="FP608" s="4"/>
      <c r="FQ608" s="4"/>
      <c r="FR608" s="4"/>
      <c r="FS608" s="4"/>
      <c r="FT608" s="4"/>
      <c r="FU608" s="4"/>
      <c r="FV608" s="4"/>
      <c r="FW608" s="4"/>
      <c r="FX608" s="4"/>
      <c r="FY608" s="4"/>
      <c r="FZ608" s="4"/>
      <c r="GA608" s="4"/>
      <c r="GB608" s="4"/>
      <c r="GC608" s="4"/>
      <c r="GD608" s="4"/>
      <c r="GE608" s="4"/>
      <c r="GF608" s="4"/>
      <c r="GG608" s="4"/>
      <c r="GH608" s="4"/>
      <c r="GI608" s="4"/>
      <c r="GJ608" s="4"/>
      <c r="GK608" s="4"/>
      <c r="GL608" s="4"/>
      <c r="GM608" s="4"/>
      <c r="GN608" s="4"/>
      <c r="GO608" s="4"/>
      <c r="GP608" s="4"/>
      <c r="GQ608" s="4"/>
      <c r="GR608" s="4"/>
      <c r="GS608" s="4"/>
      <c r="GT608" s="4"/>
      <c r="GU608" s="4"/>
      <c r="GV608" s="4"/>
      <c r="GW608" s="4"/>
      <c r="GX608" s="4"/>
      <c r="GY608" s="4"/>
      <c r="GZ608" s="4"/>
      <c r="HA608" s="4"/>
      <c r="HB608" s="4"/>
      <c r="HC608" s="4"/>
      <c r="HD608" s="4"/>
      <c r="HE608" s="4"/>
      <c r="HF608" s="4"/>
      <c r="HG608" s="4"/>
      <c r="HH608" s="4"/>
      <c r="HI608" s="4"/>
      <c r="HJ608" s="4"/>
      <c r="HK608" s="4"/>
      <c r="HL608" s="4"/>
      <c r="HM608" s="4"/>
      <c r="HN608" s="4"/>
      <c r="HO608" s="4"/>
      <c r="HP608" s="4"/>
      <c r="HQ608" s="4"/>
      <c r="HR608" s="4"/>
      <c r="HS608" s="4"/>
      <c r="HT608" s="4"/>
      <c r="HU608" s="4"/>
      <c r="HV608" s="4"/>
      <c r="HW608" s="4"/>
      <c r="HX608" s="4"/>
      <c r="HY608" s="4"/>
      <c r="HZ608" s="4"/>
      <c r="IA608" s="4"/>
      <c r="IB608" s="4"/>
      <c r="IC608" s="4"/>
      <c r="ID608" s="4"/>
      <c r="IE608" s="4"/>
      <c r="IF608" s="4"/>
      <c r="IG608" s="4"/>
      <c r="IH608" s="4"/>
      <c r="II608" s="4"/>
      <c r="IJ608" s="4"/>
      <c r="IK608" s="4"/>
      <c r="IL608" s="4"/>
      <c r="IM608" s="4"/>
      <c r="IN608" s="4"/>
      <c r="IO608" s="4"/>
      <c r="IP608" s="4"/>
      <c r="IQ608" s="4"/>
      <c r="IR608" s="4"/>
      <c r="IS608" s="4"/>
      <c r="IT608" s="4"/>
      <c r="IU608" s="4"/>
      <c r="IV608" s="4"/>
    </row>
    <row r="609" spans="1:256" s="23" customFormat="1" ht="12.75" customHeight="1" x14ac:dyDescent="0.35">
      <c r="A609" s="21"/>
      <c r="B609" s="21"/>
      <c r="C609" s="22" t="s">
        <v>123</v>
      </c>
      <c r="D609" s="190" t="s">
        <v>88</v>
      </c>
      <c r="E609" s="129">
        <v>300</v>
      </c>
      <c r="F609" s="170">
        <f>E609*F606</f>
        <v>86.399999999999991</v>
      </c>
      <c r="G609" s="270"/>
      <c r="H609" s="257"/>
      <c r="I609" s="1"/>
      <c r="J609" s="230"/>
      <c r="K609" s="14"/>
      <c r="L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  <c r="BO609" s="4"/>
      <c r="BP609" s="4"/>
      <c r="BQ609" s="4"/>
      <c r="BR609" s="4"/>
      <c r="BS609" s="4"/>
      <c r="BT609" s="4"/>
      <c r="BU609" s="4"/>
      <c r="BV609" s="4"/>
      <c r="BW609" s="4"/>
      <c r="BX609" s="4"/>
      <c r="BY609" s="4"/>
      <c r="BZ609" s="4"/>
      <c r="CA609" s="4"/>
      <c r="CB609" s="4"/>
      <c r="CC609" s="4"/>
      <c r="CD609" s="4"/>
      <c r="CE609" s="4"/>
      <c r="CF609" s="4"/>
      <c r="CG609" s="4"/>
      <c r="CH609" s="4"/>
      <c r="CI609" s="4"/>
      <c r="CJ609" s="4"/>
      <c r="CK609" s="4"/>
      <c r="CL609" s="4"/>
      <c r="CM609" s="4"/>
      <c r="CN609" s="4"/>
      <c r="CO609" s="4"/>
      <c r="CP609" s="4"/>
      <c r="CQ609" s="4"/>
      <c r="CR609" s="4"/>
      <c r="CS609" s="4"/>
      <c r="CT609" s="4"/>
      <c r="CU609" s="4"/>
      <c r="CV609" s="4"/>
      <c r="CW609" s="4"/>
      <c r="CX609" s="4"/>
      <c r="CY609" s="4"/>
      <c r="CZ609" s="4"/>
      <c r="DA609" s="4"/>
      <c r="DB609" s="4"/>
      <c r="DC609" s="4"/>
      <c r="DD609" s="4"/>
      <c r="DE609" s="4"/>
      <c r="DF609" s="4"/>
      <c r="DG609" s="4"/>
      <c r="DH609" s="4"/>
      <c r="DI609" s="4"/>
      <c r="DJ609" s="4"/>
      <c r="DK609" s="4"/>
      <c r="DL609" s="4"/>
      <c r="DM609" s="4"/>
      <c r="DN609" s="4"/>
      <c r="DO609" s="4"/>
      <c r="DP609" s="4"/>
      <c r="DQ609" s="4"/>
      <c r="DR609" s="4"/>
      <c r="DS609" s="4"/>
      <c r="DT609" s="4"/>
      <c r="DU609" s="4"/>
      <c r="DV609" s="4"/>
      <c r="DW609" s="4"/>
      <c r="DX609" s="4"/>
      <c r="DY609" s="4"/>
      <c r="DZ609" s="4"/>
      <c r="EA609" s="4"/>
      <c r="EB609" s="4"/>
      <c r="EC609" s="4"/>
      <c r="ED609" s="4"/>
      <c r="EE609" s="4"/>
      <c r="EF609" s="4"/>
      <c r="EG609" s="4"/>
      <c r="EH609" s="4"/>
      <c r="EI609" s="4"/>
      <c r="EJ609" s="4"/>
      <c r="EK609" s="4"/>
      <c r="EL609" s="4"/>
      <c r="EM609" s="4"/>
      <c r="EN609" s="4"/>
      <c r="EO609" s="4"/>
      <c r="EP609" s="4"/>
      <c r="EQ609" s="4"/>
      <c r="ER609" s="4"/>
      <c r="ES609" s="4"/>
      <c r="ET609" s="4"/>
      <c r="EU609" s="4"/>
      <c r="EV609" s="4"/>
      <c r="EW609" s="4"/>
      <c r="EX609" s="4"/>
      <c r="EY609" s="4"/>
      <c r="EZ609" s="4"/>
      <c r="FA609" s="4"/>
      <c r="FB609" s="4"/>
      <c r="FC609" s="4"/>
      <c r="FD609" s="4"/>
      <c r="FE609" s="4"/>
      <c r="FF609" s="4"/>
      <c r="FG609" s="4"/>
      <c r="FH609" s="4"/>
      <c r="FI609" s="4"/>
      <c r="FJ609" s="4"/>
      <c r="FK609" s="4"/>
      <c r="FL609" s="4"/>
      <c r="FM609" s="4"/>
      <c r="FN609" s="4"/>
      <c r="FO609" s="4"/>
      <c r="FP609" s="4"/>
      <c r="FQ609" s="4"/>
      <c r="FR609" s="4"/>
      <c r="FS609" s="4"/>
      <c r="FT609" s="4"/>
      <c r="FU609" s="4"/>
      <c r="FV609" s="4"/>
      <c r="FW609" s="4"/>
      <c r="FX609" s="4"/>
      <c r="FY609" s="4"/>
      <c r="FZ609" s="4"/>
      <c r="GA609" s="4"/>
      <c r="GB609" s="4"/>
      <c r="GC609" s="4"/>
      <c r="GD609" s="4"/>
      <c r="GE609" s="4"/>
      <c r="GF609" s="4"/>
      <c r="GG609" s="4"/>
      <c r="GH609" s="4"/>
      <c r="GI609" s="4"/>
      <c r="GJ609" s="4"/>
      <c r="GK609" s="4"/>
      <c r="GL609" s="4"/>
      <c r="GM609" s="4"/>
      <c r="GN609" s="4"/>
      <c r="GO609" s="4"/>
      <c r="GP609" s="4"/>
      <c r="GQ609" s="4"/>
      <c r="GR609" s="4"/>
      <c r="GS609" s="4"/>
      <c r="GT609" s="4"/>
      <c r="GU609" s="4"/>
      <c r="GV609" s="4"/>
      <c r="GW609" s="4"/>
      <c r="GX609" s="4"/>
      <c r="GY609" s="4"/>
      <c r="GZ609" s="4"/>
      <c r="HA609" s="4"/>
      <c r="HB609" s="4"/>
      <c r="HC609" s="4"/>
      <c r="HD609" s="4"/>
      <c r="HE609" s="4"/>
      <c r="HF609" s="4"/>
      <c r="HG609" s="4"/>
      <c r="HH609" s="4"/>
      <c r="HI609" s="4"/>
      <c r="HJ609" s="4"/>
      <c r="HK609" s="4"/>
      <c r="HL609" s="4"/>
      <c r="HM609" s="4"/>
      <c r="HN609" s="4"/>
      <c r="HO609" s="4"/>
      <c r="HP609" s="4"/>
      <c r="HQ609" s="4"/>
      <c r="HR609" s="4"/>
      <c r="HS609" s="4"/>
      <c r="HT609" s="4"/>
      <c r="HU609" s="4"/>
      <c r="HV609" s="4"/>
      <c r="HW609" s="4"/>
      <c r="HX609" s="4"/>
      <c r="HY609" s="4"/>
      <c r="HZ609" s="4"/>
      <c r="IA609" s="4"/>
      <c r="IB609" s="4"/>
      <c r="IC609" s="4"/>
      <c r="ID609" s="4"/>
      <c r="IE609" s="4"/>
      <c r="IF609" s="4"/>
      <c r="IG609" s="4"/>
      <c r="IH609" s="4"/>
      <c r="II609" s="4"/>
      <c r="IJ609" s="4"/>
      <c r="IK609" s="4"/>
      <c r="IL609" s="4"/>
      <c r="IM609" s="4"/>
      <c r="IN609" s="4"/>
      <c r="IO609" s="4"/>
      <c r="IP609" s="4"/>
      <c r="IQ609" s="4"/>
      <c r="IR609" s="4"/>
      <c r="IS609" s="4"/>
      <c r="IT609" s="4"/>
      <c r="IU609" s="4"/>
      <c r="IV609" s="4"/>
    </row>
    <row r="610" spans="1:256" s="16" customFormat="1" ht="25.5" customHeight="1" x14ac:dyDescent="0.35">
      <c r="A610" s="21"/>
      <c r="B610" s="21"/>
      <c r="C610" s="22" t="s">
        <v>402</v>
      </c>
      <c r="D610" s="190" t="s">
        <v>17</v>
      </c>
      <c r="E610" s="129">
        <v>105</v>
      </c>
      <c r="F610" s="170">
        <f>E610*F606</f>
        <v>30.24</v>
      </c>
      <c r="G610" s="270"/>
      <c r="H610" s="257"/>
      <c r="I610" s="1"/>
      <c r="J610" s="230"/>
      <c r="K610" s="14"/>
      <c r="L610" s="4"/>
      <c r="M610" s="23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  <c r="BO610" s="4"/>
      <c r="BP610" s="4"/>
      <c r="BQ610" s="4"/>
      <c r="BR610" s="4"/>
      <c r="BS610" s="4"/>
      <c r="BT610" s="4"/>
      <c r="BU610" s="4"/>
      <c r="BV610" s="4"/>
      <c r="BW610" s="4"/>
      <c r="BX610" s="4"/>
      <c r="BY610" s="4"/>
      <c r="BZ610" s="4"/>
      <c r="CA610" s="4"/>
      <c r="CB610" s="4"/>
      <c r="CC610" s="4"/>
      <c r="CD610" s="4"/>
      <c r="CE610" s="4"/>
      <c r="CF610" s="4"/>
      <c r="CG610" s="4"/>
      <c r="CH610" s="4"/>
      <c r="CI610" s="4"/>
      <c r="CJ610" s="4"/>
      <c r="CK610" s="4"/>
      <c r="CL610" s="4"/>
      <c r="CM610" s="4"/>
      <c r="CN610" s="4"/>
      <c r="CO610" s="4"/>
      <c r="CP610" s="4"/>
      <c r="CQ610" s="4"/>
      <c r="CR610" s="4"/>
      <c r="CS610" s="4"/>
      <c r="CT610" s="4"/>
      <c r="CU610" s="4"/>
      <c r="CV610" s="4"/>
      <c r="CW610" s="4"/>
      <c r="CX610" s="4"/>
      <c r="CY610" s="4"/>
      <c r="CZ610" s="4"/>
      <c r="DA610" s="4"/>
      <c r="DB610" s="4"/>
      <c r="DC610" s="4"/>
      <c r="DD610" s="4"/>
      <c r="DE610" s="4"/>
      <c r="DF610" s="4"/>
      <c r="DG610" s="4"/>
      <c r="DH610" s="4"/>
      <c r="DI610" s="4"/>
      <c r="DJ610" s="4"/>
      <c r="DK610" s="4"/>
      <c r="DL610" s="4"/>
      <c r="DM610" s="4"/>
      <c r="DN610" s="4"/>
      <c r="DO610" s="4"/>
      <c r="DP610" s="4"/>
      <c r="DQ610" s="4"/>
      <c r="DR610" s="4"/>
      <c r="DS610" s="4"/>
      <c r="DT610" s="4"/>
      <c r="DU610" s="4"/>
      <c r="DV610" s="4"/>
      <c r="DW610" s="4"/>
      <c r="DX610" s="4"/>
      <c r="DY610" s="4"/>
      <c r="DZ610" s="4"/>
      <c r="EA610" s="4"/>
      <c r="EB610" s="4"/>
      <c r="EC610" s="4"/>
      <c r="ED610" s="4"/>
      <c r="EE610" s="4"/>
      <c r="EF610" s="4"/>
      <c r="EG610" s="4"/>
      <c r="EH610" s="4"/>
      <c r="EI610" s="4"/>
      <c r="EJ610" s="4"/>
      <c r="EK610" s="4"/>
      <c r="EL610" s="4"/>
      <c r="EM610" s="4"/>
      <c r="EN610" s="4"/>
      <c r="EO610" s="4"/>
      <c r="EP610" s="4"/>
      <c r="EQ610" s="4"/>
      <c r="ER610" s="4"/>
      <c r="ES610" s="4"/>
      <c r="ET610" s="4"/>
      <c r="EU610" s="4"/>
      <c r="EV610" s="4"/>
      <c r="EW610" s="4"/>
      <c r="EX610" s="4"/>
      <c r="EY610" s="4"/>
      <c r="EZ610" s="4"/>
      <c r="FA610" s="4"/>
      <c r="FB610" s="4"/>
      <c r="FC610" s="4"/>
      <c r="FD610" s="4"/>
      <c r="FE610" s="4"/>
      <c r="FF610" s="4"/>
      <c r="FG610" s="4"/>
      <c r="FH610" s="4"/>
      <c r="FI610" s="4"/>
      <c r="FJ610" s="4"/>
      <c r="FK610" s="4"/>
      <c r="FL610" s="4"/>
      <c r="FM610" s="4"/>
      <c r="FN610" s="4"/>
      <c r="FO610" s="4"/>
      <c r="FP610" s="4"/>
      <c r="FQ610" s="4"/>
      <c r="FR610" s="4"/>
      <c r="FS610" s="4"/>
      <c r="FT610" s="4"/>
      <c r="FU610" s="4"/>
      <c r="FV610" s="4"/>
      <c r="FW610" s="4"/>
      <c r="FX610" s="4"/>
      <c r="FY610" s="4"/>
      <c r="FZ610" s="4"/>
      <c r="GA610" s="4"/>
      <c r="GB610" s="4"/>
      <c r="GC610" s="4"/>
      <c r="GD610" s="4"/>
      <c r="GE610" s="4"/>
      <c r="GF610" s="4"/>
      <c r="GG610" s="4"/>
      <c r="GH610" s="4"/>
      <c r="GI610" s="4"/>
      <c r="GJ610" s="4"/>
      <c r="GK610" s="4"/>
      <c r="GL610" s="4"/>
      <c r="GM610" s="4"/>
      <c r="GN610" s="4"/>
      <c r="GO610" s="4"/>
      <c r="GP610" s="4"/>
      <c r="GQ610" s="4"/>
      <c r="GR610" s="4"/>
      <c r="GS610" s="4"/>
      <c r="GT610" s="4"/>
      <c r="GU610" s="4"/>
      <c r="GV610" s="4"/>
      <c r="GW610" s="4"/>
      <c r="GX610" s="4"/>
      <c r="GY610" s="4"/>
      <c r="GZ610" s="4"/>
      <c r="HA610" s="4"/>
      <c r="HB610" s="4"/>
      <c r="HC610" s="4"/>
      <c r="HD610" s="4"/>
      <c r="HE610" s="4"/>
      <c r="HF610" s="4"/>
      <c r="HG610" s="4"/>
      <c r="HH610" s="4"/>
      <c r="HI610" s="4"/>
      <c r="HJ610" s="4"/>
      <c r="HK610" s="4"/>
      <c r="HL610" s="4"/>
      <c r="HM610" s="4"/>
      <c r="HN610" s="4"/>
      <c r="HO610" s="4"/>
      <c r="HP610" s="4"/>
      <c r="HQ610" s="4"/>
      <c r="HR610" s="4"/>
      <c r="HS610" s="4"/>
      <c r="HT610" s="4"/>
      <c r="HU610" s="4"/>
      <c r="HV610" s="4"/>
      <c r="HW610" s="4"/>
      <c r="HX610" s="4"/>
      <c r="HY610" s="4"/>
      <c r="HZ610" s="4"/>
      <c r="IA610" s="4"/>
      <c r="IB610" s="4"/>
      <c r="IC610" s="4"/>
      <c r="ID610" s="4"/>
      <c r="IE610" s="4"/>
      <c r="IF610" s="4"/>
      <c r="IG610" s="4"/>
      <c r="IH610" s="4"/>
      <c r="II610" s="4"/>
      <c r="IJ610" s="4"/>
      <c r="IK610" s="4"/>
      <c r="IL610" s="4"/>
      <c r="IM610" s="4"/>
      <c r="IN610" s="4"/>
      <c r="IO610" s="4"/>
      <c r="IP610" s="4"/>
      <c r="IQ610" s="4"/>
      <c r="IR610" s="4"/>
      <c r="IS610" s="4"/>
      <c r="IT610" s="4"/>
      <c r="IU610" s="4"/>
      <c r="IV610" s="4"/>
    </row>
    <row r="611" spans="1:256" s="23" customFormat="1" ht="12.75" customHeight="1" x14ac:dyDescent="0.35">
      <c r="A611" s="21"/>
      <c r="B611" s="21"/>
      <c r="C611" s="22" t="s">
        <v>403</v>
      </c>
      <c r="D611" s="190" t="s">
        <v>15</v>
      </c>
      <c r="E611" s="129">
        <v>3.5</v>
      </c>
      <c r="F611" s="170">
        <f>E611*F606</f>
        <v>1.008</v>
      </c>
      <c r="G611" s="270"/>
      <c r="H611" s="257"/>
      <c r="I611" s="1"/>
      <c r="J611" s="230"/>
      <c r="K611" s="14"/>
      <c r="L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  <c r="BO611" s="4"/>
      <c r="BP611" s="4"/>
      <c r="BQ611" s="4"/>
      <c r="BR611" s="4"/>
      <c r="BS611" s="4"/>
      <c r="BT611" s="4"/>
      <c r="BU611" s="4"/>
      <c r="BV611" s="4"/>
      <c r="BW611" s="4"/>
      <c r="BX611" s="4"/>
      <c r="BY611" s="4"/>
      <c r="BZ611" s="4"/>
      <c r="CA611" s="4"/>
      <c r="CB611" s="4"/>
      <c r="CC611" s="4"/>
      <c r="CD611" s="4"/>
      <c r="CE611" s="4"/>
      <c r="CF611" s="4"/>
      <c r="CG611" s="4"/>
      <c r="CH611" s="4"/>
      <c r="CI611" s="4"/>
      <c r="CJ611" s="4"/>
      <c r="CK611" s="4"/>
      <c r="CL611" s="4"/>
      <c r="CM611" s="4"/>
      <c r="CN611" s="4"/>
      <c r="CO611" s="4"/>
      <c r="CP611" s="4"/>
      <c r="CQ611" s="4"/>
      <c r="CR611" s="4"/>
      <c r="CS611" s="4"/>
      <c r="CT611" s="4"/>
      <c r="CU611" s="4"/>
      <c r="CV611" s="4"/>
      <c r="CW611" s="4"/>
      <c r="CX611" s="4"/>
      <c r="CY611" s="4"/>
      <c r="CZ611" s="4"/>
      <c r="DA611" s="4"/>
      <c r="DB611" s="4"/>
      <c r="DC611" s="4"/>
      <c r="DD611" s="4"/>
      <c r="DE611" s="4"/>
      <c r="DF611" s="4"/>
      <c r="DG611" s="4"/>
      <c r="DH611" s="4"/>
      <c r="DI611" s="4"/>
      <c r="DJ611" s="4"/>
      <c r="DK611" s="4"/>
      <c r="DL611" s="4"/>
      <c r="DM611" s="4"/>
      <c r="DN611" s="4"/>
      <c r="DO611" s="4"/>
      <c r="DP611" s="4"/>
      <c r="DQ611" s="4"/>
      <c r="DR611" s="4"/>
      <c r="DS611" s="4"/>
      <c r="DT611" s="4"/>
      <c r="DU611" s="4"/>
      <c r="DV611" s="4"/>
      <c r="DW611" s="4"/>
      <c r="DX611" s="4"/>
      <c r="DY611" s="4"/>
      <c r="DZ611" s="4"/>
      <c r="EA611" s="4"/>
      <c r="EB611" s="4"/>
      <c r="EC611" s="4"/>
      <c r="ED611" s="4"/>
      <c r="EE611" s="4"/>
      <c r="EF611" s="4"/>
      <c r="EG611" s="4"/>
      <c r="EH611" s="4"/>
      <c r="EI611" s="4"/>
      <c r="EJ611" s="4"/>
      <c r="EK611" s="4"/>
      <c r="EL611" s="4"/>
      <c r="EM611" s="4"/>
      <c r="EN611" s="4"/>
      <c r="EO611" s="4"/>
      <c r="EP611" s="4"/>
      <c r="EQ611" s="4"/>
      <c r="ER611" s="4"/>
      <c r="ES611" s="4"/>
      <c r="ET611" s="4"/>
      <c r="EU611" s="4"/>
      <c r="EV611" s="4"/>
      <c r="EW611" s="4"/>
      <c r="EX611" s="4"/>
      <c r="EY611" s="4"/>
      <c r="EZ611" s="4"/>
      <c r="FA611" s="4"/>
      <c r="FB611" s="4"/>
      <c r="FC611" s="4"/>
      <c r="FD611" s="4"/>
      <c r="FE611" s="4"/>
      <c r="FF611" s="4"/>
      <c r="FG611" s="4"/>
      <c r="FH611" s="4"/>
      <c r="FI611" s="4"/>
      <c r="FJ611" s="4"/>
      <c r="FK611" s="4"/>
      <c r="FL611" s="4"/>
      <c r="FM611" s="4"/>
      <c r="FN611" s="4"/>
      <c r="FO611" s="4"/>
      <c r="FP611" s="4"/>
      <c r="FQ611" s="4"/>
      <c r="FR611" s="4"/>
      <c r="FS611" s="4"/>
      <c r="FT611" s="4"/>
      <c r="FU611" s="4"/>
      <c r="FV611" s="4"/>
      <c r="FW611" s="4"/>
      <c r="FX611" s="4"/>
      <c r="FY611" s="4"/>
      <c r="FZ611" s="4"/>
      <c r="GA611" s="4"/>
      <c r="GB611" s="4"/>
      <c r="GC611" s="4"/>
      <c r="GD611" s="4"/>
      <c r="GE611" s="4"/>
      <c r="GF611" s="4"/>
      <c r="GG611" s="4"/>
      <c r="GH611" s="4"/>
      <c r="GI611" s="4"/>
      <c r="GJ611" s="4"/>
      <c r="GK611" s="4"/>
      <c r="GL611" s="4"/>
      <c r="GM611" s="4"/>
      <c r="GN611" s="4"/>
      <c r="GO611" s="4"/>
      <c r="GP611" s="4"/>
      <c r="GQ611" s="4"/>
      <c r="GR611" s="4"/>
      <c r="GS611" s="4"/>
      <c r="GT611" s="4"/>
      <c r="GU611" s="4"/>
      <c r="GV611" s="4"/>
      <c r="GW611" s="4"/>
      <c r="GX611" s="4"/>
      <c r="GY611" s="4"/>
      <c r="GZ611" s="4"/>
      <c r="HA611" s="4"/>
      <c r="HB611" s="4"/>
      <c r="HC611" s="4"/>
      <c r="HD611" s="4"/>
      <c r="HE611" s="4"/>
      <c r="HF611" s="4"/>
      <c r="HG611" s="4"/>
      <c r="HH611" s="4"/>
      <c r="HI611" s="4"/>
      <c r="HJ611" s="4"/>
      <c r="HK611" s="4"/>
      <c r="HL611" s="4"/>
      <c r="HM611" s="4"/>
      <c r="HN611" s="4"/>
      <c r="HO611" s="4"/>
      <c r="HP611" s="4"/>
      <c r="HQ611" s="4"/>
      <c r="HR611" s="4"/>
      <c r="HS611" s="4"/>
      <c r="HT611" s="4"/>
      <c r="HU611" s="4"/>
      <c r="HV611" s="4"/>
      <c r="HW611" s="4"/>
      <c r="HX611" s="4"/>
      <c r="HY611" s="4"/>
      <c r="HZ611" s="4"/>
      <c r="IA611" s="4"/>
      <c r="IB611" s="4"/>
      <c r="IC611" s="4"/>
      <c r="ID611" s="4"/>
      <c r="IE611" s="4"/>
      <c r="IF611" s="4"/>
      <c r="IG611" s="4"/>
      <c r="IH611" s="4"/>
      <c r="II611" s="4"/>
      <c r="IJ611" s="4"/>
      <c r="IK611" s="4"/>
      <c r="IL611" s="4"/>
      <c r="IM611" s="4"/>
      <c r="IN611" s="4"/>
      <c r="IO611" s="4"/>
      <c r="IP611" s="4"/>
      <c r="IQ611" s="4"/>
      <c r="IR611" s="4"/>
      <c r="IS611" s="4"/>
      <c r="IT611" s="4"/>
      <c r="IU611" s="4"/>
      <c r="IV611" s="4"/>
    </row>
    <row r="612" spans="1:256" s="55" customFormat="1" ht="65.5" x14ac:dyDescent="0.35">
      <c r="A612" s="37">
        <v>13</v>
      </c>
      <c r="B612" s="31" t="s">
        <v>404</v>
      </c>
      <c r="C612" s="38" t="s">
        <v>405</v>
      </c>
      <c r="D612" s="171" t="s">
        <v>16</v>
      </c>
      <c r="E612" s="233"/>
      <c r="F612" s="229">
        <v>1.782</v>
      </c>
      <c r="G612" s="262"/>
      <c r="H612" s="263"/>
      <c r="I612" s="1"/>
      <c r="J612" s="230"/>
      <c r="K612" s="49"/>
      <c r="M612" s="23"/>
      <c r="N612" s="4"/>
    </row>
    <row r="613" spans="1:256" s="55" customFormat="1" ht="25.5" customHeight="1" x14ac:dyDescent="0.35">
      <c r="A613" s="37"/>
      <c r="B613" s="79"/>
      <c r="C613" s="34" t="s">
        <v>2</v>
      </c>
      <c r="D613" s="173" t="s">
        <v>11</v>
      </c>
      <c r="E613" s="175">
        <v>279.29000000000002</v>
      </c>
      <c r="F613" s="170">
        <f>E613*F612</f>
        <v>497.69478000000004</v>
      </c>
      <c r="G613" s="256"/>
      <c r="H613" s="257"/>
      <c r="I613" s="1"/>
      <c r="J613" s="230"/>
      <c r="K613" s="49"/>
      <c r="M613" s="23"/>
    </row>
    <row r="614" spans="1:256" s="55" customFormat="1" ht="25.5" customHeight="1" x14ac:dyDescent="0.35">
      <c r="A614" s="37"/>
      <c r="B614" s="39"/>
      <c r="C614" s="34" t="s">
        <v>353</v>
      </c>
      <c r="D614" s="173" t="s">
        <v>12</v>
      </c>
      <c r="E614" s="175">
        <v>7.3</v>
      </c>
      <c r="F614" s="170">
        <f>E614*F612</f>
        <v>13.008599999999999</v>
      </c>
      <c r="G614" s="256"/>
      <c r="H614" s="257"/>
      <c r="I614" s="1"/>
      <c r="J614" s="230"/>
      <c r="K614" s="49"/>
      <c r="M614" s="23"/>
    </row>
    <row r="615" spans="1:256" s="55" customFormat="1" ht="25.5" customHeight="1" x14ac:dyDescent="0.35">
      <c r="A615" s="37"/>
      <c r="B615" s="39"/>
      <c r="C615" s="34" t="s">
        <v>92</v>
      </c>
      <c r="D615" s="173" t="s">
        <v>19</v>
      </c>
      <c r="E615" s="175">
        <v>1</v>
      </c>
      <c r="F615" s="170">
        <f>E615*F612</f>
        <v>1.782</v>
      </c>
      <c r="G615" s="302"/>
      <c r="H615" s="257"/>
      <c r="I615" s="1"/>
      <c r="J615" s="230"/>
      <c r="K615" s="14"/>
      <c r="M615" s="23"/>
    </row>
    <row r="616" spans="1:256" s="55" customFormat="1" ht="12.75" customHeight="1" x14ac:dyDescent="0.35">
      <c r="A616" s="37"/>
      <c r="B616" s="39"/>
      <c r="C616" s="34" t="s">
        <v>406</v>
      </c>
      <c r="D616" s="173" t="s">
        <v>15</v>
      </c>
      <c r="E616" s="175">
        <v>15</v>
      </c>
      <c r="F616" s="170">
        <f>E616*F612</f>
        <v>26.73</v>
      </c>
      <c r="G616" s="256"/>
      <c r="H616" s="257"/>
      <c r="I616" s="1"/>
      <c r="J616" s="230"/>
      <c r="K616" s="14"/>
      <c r="M616" s="23"/>
    </row>
    <row r="617" spans="1:256" s="55" customFormat="1" ht="25.5" customHeight="1" x14ac:dyDescent="0.35">
      <c r="A617" s="37"/>
      <c r="B617" s="39"/>
      <c r="C617" s="34" t="s">
        <v>564</v>
      </c>
      <c r="D617" s="173" t="s">
        <v>17</v>
      </c>
      <c r="E617" s="175">
        <v>101</v>
      </c>
      <c r="F617" s="170">
        <f>E617*F612</f>
        <v>179.982</v>
      </c>
      <c r="G617" s="268"/>
      <c r="H617" s="257"/>
      <c r="I617" s="1"/>
      <c r="J617" s="230"/>
      <c r="K617" s="14"/>
      <c r="M617" s="23"/>
    </row>
    <row r="618" spans="1:256" s="55" customFormat="1" ht="12.75" customHeight="1" x14ac:dyDescent="0.35">
      <c r="A618" s="37"/>
      <c r="B618" s="39"/>
      <c r="C618" s="34" t="s">
        <v>93</v>
      </c>
      <c r="D618" s="173" t="s">
        <v>15</v>
      </c>
      <c r="E618" s="175">
        <v>20</v>
      </c>
      <c r="F618" s="170">
        <f>E618*F612</f>
        <v>35.64</v>
      </c>
      <c r="G618" s="256"/>
      <c r="H618" s="257"/>
      <c r="I618" s="1"/>
      <c r="J618" s="230"/>
      <c r="K618" s="14"/>
      <c r="M618" s="23"/>
    </row>
    <row r="619" spans="1:256" s="55" customFormat="1" ht="12.75" customHeight="1" x14ac:dyDescent="0.35">
      <c r="A619" s="37"/>
      <c r="B619" s="39"/>
      <c r="C619" s="34" t="s">
        <v>407</v>
      </c>
      <c r="D619" s="173" t="s">
        <v>88</v>
      </c>
      <c r="E619" s="175"/>
      <c r="F619" s="175">
        <v>60</v>
      </c>
      <c r="G619" s="256"/>
      <c r="H619" s="256"/>
      <c r="I619" s="1"/>
      <c r="J619" s="230"/>
      <c r="K619" s="14"/>
      <c r="M619" s="23"/>
    </row>
    <row r="620" spans="1:256" s="55" customFormat="1" ht="26.5" x14ac:dyDescent="0.35">
      <c r="A620" s="37">
        <v>14</v>
      </c>
      <c r="B620" s="80" t="s">
        <v>69</v>
      </c>
      <c r="C620" s="81" t="s">
        <v>408</v>
      </c>
      <c r="D620" s="212" t="s">
        <v>16</v>
      </c>
      <c r="E620" s="239"/>
      <c r="F620" s="229">
        <v>0.28799999999999998</v>
      </c>
      <c r="G620" s="303"/>
      <c r="H620" s="303"/>
      <c r="I620" s="1"/>
      <c r="J620" s="230"/>
      <c r="M620" s="23"/>
      <c r="N620" s="4"/>
    </row>
    <row r="621" spans="1:256" s="55" customFormat="1" ht="25.5" customHeight="1" x14ac:dyDescent="0.35">
      <c r="A621" s="37"/>
      <c r="B621" s="39"/>
      <c r="C621" s="18" t="s">
        <v>70</v>
      </c>
      <c r="D621" s="173" t="s">
        <v>11</v>
      </c>
      <c r="E621" s="169">
        <f>48.78/1.2</f>
        <v>40.650000000000006</v>
      </c>
      <c r="F621" s="170">
        <f>E621*F620</f>
        <v>11.7072</v>
      </c>
      <c r="G621" s="256"/>
      <c r="H621" s="257"/>
      <c r="I621" s="1"/>
      <c r="J621" s="230"/>
      <c r="M621" s="23"/>
    </row>
    <row r="622" spans="1:256" s="55" customFormat="1" ht="12.75" customHeight="1" x14ac:dyDescent="0.35">
      <c r="A622" s="37"/>
      <c r="B622" s="82"/>
      <c r="C622" s="83" t="s">
        <v>409</v>
      </c>
      <c r="D622" s="173" t="s">
        <v>20</v>
      </c>
      <c r="E622" s="196">
        <v>2.04</v>
      </c>
      <c r="F622" s="170">
        <f>E622*F620</f>
        <v>0.58751999999999993</v>
      </c>
      <c r="G622" s="299"/>
      <c r="H622" s="257"/>
      <c r="I622" s="1"/>
      <c r="J622" s="230"/>
      <c r="K622" s="50"/>
      <c r="M622" s="23"/>
    </row>
    <row r="623" spans="1:256" s="55" customFormat="1" ht="39.5" x14ac:dyDescent="0.35">
      <c r="A623" s="37">
        <v>15</v>
      </c>
      <c r="B623" s="85" t="s">
        <v>410</v>
      </c>
      <c r="C623" s="81" t="s">
        <v>411</v>
      </c>
      <c r="D623" s="212" t="s">
        <v>16</v>
      </c>
      <c r="E623" s="239"/>
      <c r="F623" s="229">
        <v>0.28799999999999998</v>
      </c>
      <c r="G623" s="303"/>
      <c r="H623" s="303"/>
      <c r="I623" s="1"/>
      <c r="J623" s="230"/>
      <c r="K623" s="56"/>
      <c r="M623" s="23"/>
      <c r="N623" s="4"/>
    </row>
    <row r="624" spans="1:256" s="55" customFormat="1" ht="25.5" customHeight="1" x14ac:dyDescent="0.35">
      <c r="A624" s="37"/>
      <c r="B624" s="82"/>
      <c r="C624" s="18" t="s">
        <v>70</v>
      </c>
      <c r="D624" s="173" t="s">
        <v>11</v>
      </c>
      <c r="E624" s="169">
        <f>1.92*6</f>
        <v>11.52</v>
      </c>
      <c r="F624" s="170">
        <f>E624*F623</f>
        <v>3.3177599999999998</v>
      </c>
      <c r="G624" s="256"/>
      <c r="H624" s="257"/>
      <c r="I624" s="1"/>
      <c r="J624" s="230"/>
      <c r="K624" s="56"/>
      <c r="M624" s="23"/>
    </row>
    <row r="625" spans="1:14" s="55" customFormat="1" ht="12.75" customHeight="1" x14ac:dyDescent="0.35">
      <c r="A625" s="37"/>
      <c r="B625" s="82"/>
      <c r="C625" s="83" t="s">
        <v>409</v>
      </c>
      <c r="D625" s="173" t="s">
        <v>20</v>
      </c>
      <c r="E625" s="196">
        <f>0.51*6</f>
        <v>3.06</v>
      </c>
      <c r="F625" s="170">
        <f>E625*F623</f>
        <v>0.88127999999999995</v>
      </c>
      <c r="G625" s="299"/>
      <c r="H625" s="257"/>
      <c r="I625" s="1"/>
      <c r="J625" s="230"/>
      <c r="K625" s="50"/>
      <c r="M625" s="23"/>
    </row>
    <row r="626" spans="1:14" s="16" customFormat="1" ht="39.5" x14ac:dyDescent="0.35">
      <c r="A626" s="73">
        <v>15</v>
      </c>
      <c r="B626" s="73" t="s">
        <v>90</v>
      </c>
      <c r="C626" s="74" t="s">
        <v>412</v>
      </c>
      <c r="D626" s="176" t="s">
        <v>24</v>
      </c>
      <c r="E626" s="231"/>
      <c r="F626" s="229">
        <v>0.28799999999999998</v>
      </c>
      <c r="G626" s="264"/>
      <c r="H626" s="264"/>
      <c r="I626" s="1"/>
      <c r="J626" s="230"/>
      <c r="M626" s="23"/>
      <c r="N626" s="4"/>
    </row>
    <row r="627" spans="1:14" s="16" customFormat="1" ht="25.5" customHeight="1" x14ac:dyDescent="0.35">
      <c r="A627" s="30"/>
      <c r="B627" s="30"/>
      <c r="C627" s="76" t="s">
        <v>2</v>
      </c>
      <c r="D627" s="87" t="s">
        <v>11</v>
      </c>
      <c r="E627" s="184">
        <v>190.9</v>
      </c>
      <c r="F627" s="170">
        <f>E627*F626</f>
        <v>54.979199999999999</v>
      </c>
      <c r="G627" s="256"/>
      <c r="H627" s="257"/>
      <c r="I627" s="1"/>
      <c r="J627" s="230"/>
      <c r="M627" s="23"/>
    </row>
    <row r="628" spans="1:14" s="16" customFormat="1" ht="25.5" customHeight="1" x14ac:dyDescent="0.35">
      <c r="A628" s="30"/>
      <c r="B628" s="30"/>
      <c r="C628" s="76" t="s">
        <v>91</v>
      </c>
      <c r="D628" s="87" t="s">
        <v>12</v>
      </c>
      <c r="E628" s="184">
        <v>4.5599999999999996</v>
      </c>
      <c r="F628" s="170">
        <f>E628*F626</f>
        <v>1.3132799999999998</v>
      </c>
      <c r="G628" s="275"/>
      <c r="H628" s="257"/>
      <c r="I628" s="1"/>
      <c r="J628" s="230"/>
      <c r="M628" s="23"/>
    </row>
    <row r="629" spans="1:14" s="16" customFormat="1" ht="25.5" customHeight="1" x14ac:dyDescent="0.35">
      <c r="A629" s="30"/>
      <c r="B629" s="30"/>
      <c r="C629" s="120" t="s">
        <v>565</v>
      </c>
      <c r="D629" s="87" t="s">
        <v>17</v>
      </c>
      <c r="E629" s="184">
        <v>101</v>
      </c>
      <c r="F629" s="170">
        <f>E629*F626</f>
        <v>29.087999999999997</v>
      </c>
      <c r="G629" s="275"/>
      <c r="H629" s="257"/>
      <c r="I629" s="1"/>
      <c r="J629" s="230"/>
      <c r="K629" s="14"/>
      <c r="M629" s="23"/>
    </row>
    <row r="630" spans="1:14" s="16" customFormat="1" ht="12.75" customHeight="1" x14ac:dyDescent="0.35">
      <c r="A630" s="30"/>
      <c r="B630" s="30"/>
      <c r="C630" s="76" t="s">
        <v>89</v>
      </c>
      <c r="D630" s="87" t="s">
        <v>15</v>
      </c>
      <c r="E630" s="184">
        <v>15</v>
      </c>
      <c r="F630" s="170">
        <f>E630*F626</f>
        <v>4.3199999999999994</v>
      </c>
      <c r="G630" s="275"/>
      <c r="H630" s="257"/>
      <c r="I630" s="1"/>
      <c r="J630" s="230"/>
      <c r="K630" s="14"/>
      <c r="M630" s="23"/>
    </row>
    <row r="631" spans="1:14" s="16" customFormat="1" ht="25.5" customHeight="1" x14ac:dyDescent="0.35">
      <c r="A631" s="30"/>
      <c r="B631" s="30"/>
      <c r="C631" s="76" t="s">
        <v>92</v>
      </c>
      <c r="D631" s="87" t="s">
        <v>3</v>
      </c>
      <c r="E631" s="184">
        <v>1</v>
      </c>
      <c r="F631" s="170">
        <f>E631*F626</f>
        <v>0.28799999999999998</v>
      </c>
      <c r="G631" s="302"/>
      <c r="H631" s="257"/>
      <c r="I631" s="1"/>
      <c r="J631" s="230"/>
      <c r="K631" s="14"/>
      <c r="M631" s="23"/>
    </row>
    <row r="632" spans="1:14" s="16" customFormat="1" ht="12.75" customHeight="1" x14ac:dyDescent="0.35">
      <c r="A632" s="30"/>
      <c r="B632" s="30"/>
      <c r="C632" s="76" t="s">
        <v>93</v>
      </c>
      <c r="D632" s="87" t="s">
        <v>15</v>
      </c>
      <c r="E632" s="184">
        <v>20</v>
      </c>
      <c r="F632" s="170">
        <f>E632*F626</f>
        <v>5.76</v>
      </c>
      <c r="G632" s="275"/>
      <c r="H632" s="257"/>
      <c r="I632" s="1"/>
      <c r="J632" s="230"/>
      <c r="K632" s="14"/>
      <c r="M632" s="23"/>
    </row>
    <row r="633" spans="1:14" s="4" customFormat="1" ht="26.5" x14ac:dyDescent="0.35">
      <c r="A633" s="19">
        <v>16</v>
      </c>
      <c r="B633" s="19" t="s">
        <v>413</v>
      </c>
      <c r="C633" s="20" t="s">
        <v>414</v>
      </c>
      <c r="D633" s="143" t="s">
        <v>24</v>
      </c>
      <c r="E633" s="232"/>
      <c r="F633" s="229">
        <v>0.216</v>
      </c>
      <c r="G633" s="269"/>
      <c r="H633" s="278"/>
      <c r="I633" s="1"/>
      <c r="J633" s="230"/>
      <c r="K633" s="14"/>
      <c r="M633" s="23"/>
    </row>
    <row r="634" spans="1:14" s="4" customFormat="1" ht="25.5" customHeight="1" x14ac:dyDescent="0.35">
      <c r="A634" s="21"/>
      <c r="B634" s="21"/>
      <c r="C634" s="22" t="s">
        <v>2</v>
      </c>
      <c r="D634" s="130" t="s">
        <v>11</v>
      </c>
      <c r="E634" s="129">
        <v>115.42</v>
      </c>
      <c r="F634" s="170">
        <f>E634*F633</f>
        <v>24.930720000000001</v>
      </c>
      <c r="G634" s="256"/>
      <c r="H634" s="257"/>
      <c r="I634" s="1"/>
      <c r="J634" s="230"/>
      <c r="M634" s="23"/>
    </row>
    <row r="635" spans="1:14" s="4" customFormat="1" ht="12.75" customHeight="1" x14ac:dyDescent="0.35">
      <c r="A635" s="21"/>
      <c r="B635" s="21"/>
      <c r="C635" s="22" t="s">
        <v>250</v>
      </c>
      <c r="D635" s="130" t="s">
        <v>12</v>
      </c>
      <c r="E635" s="129">
        <v>6.8</v>
      </c>
      <c r="F635" s="170">
        <f>E635*F633</f>
        <v>1.4687999999999999</v>
      </c>
      <c r="G635" s="270"/>
      <c r="H635" s="257"/>
      <c r="I635" s="1"/>
      <c r="J635" s="230"/>
      <c r="M635" s="23"/>
    </row>
    <row r="636" spans="1:14" s="4" customFormat="1" ht="12.75" customHeight="1" x14ac:dyDescent="0.35">
      <c r="A636" s="21"/>
      <c r="B636" s="21"/>
      <c r="C636" s="22" t="s">
        <v>149</v>
      </c>
      <c r="D636" s="130" t="s">
        <v>12</v>
      </c>
      <c r="E636" s="129">
        <v>10.46</v>
      </c>
      <c r="F636" s="170">
        <f>E636*F633</f>
        <v>2.25936</v>
      </c>
      <c r="G636" s="270"/>
      <c r="H636" s="257"/>
      <c r="I636" s="1"/>
      <c r="J636" s="230"/>
      <c r="M636" s="23"/>
    </row>
    <row r="637" spans="1:14" s="4" customFormat="1" ht="12.75" customHeight="1" x14ac:dyDescent="0.35">
      <c r="A637" s="21"/>
      <c r="B637" s="21"/>
      <c r="C637" s="22" t="s">
        <v>155</v>
      </c>
      <c r="D637" s="190" t="s">
        <v>15</v>
      </c>
      <c r="E637" s="129">
        <v>1.92</v>
      </c>
      <c r="F637" s="170">
        <f>E637*F633</f>
        <v>0.41471999999999998</v>
      </c>
      <c r="G637" s="270"/>
      <c r="H637" s="257"/>
      <c r="I637" s="1"/>
      <c r="J637" s="230"/>
      <c r="K637" s="14"/>
      <c r="M637" s="23"/>
    </row>
    <row r="638" spans="1:14" s="4" customFormat="1" ht="25.5" customHeight="1" x14ac:dyDescent="0.35">
      <c r="A638" s="21"/>
      <c r="B638" s="21"/>
      <c r="C638" s="22" t="s">
        <v>415</v>
      </c>
      <c r="D638" s="190" t="s">
        <v>17</v>
      </c>
      <c r="E638" s="129">
        <v>100</v>
      </c>
      <c r="F638" s="170">
        <f>E638*F633</f>
        <v>21.6</v>
      </c>
      <c r="G638" s="270"/>
      <c r="H638" s="257"/>
      <c r="I638" s="1"/>
      <c r="J638" s="230"/>
      <c r="K638" s="14"/>
      <c r="M638" s="23"/>
    </row>
    <row r="639" spans="1:14" s="4" customFormat="1" x14ac:dyDescent="0.35">
      <c r="A639" s="24">
        <v>17</v>
      </c>
      <c r="B639" s="25" t="s">
        <v>334</v>
      </c>
      <c r="C639" s="20" t="s">
        <v>335</v>
      </c>
      <c r="D639" s="197" t="s">
        <v>24</v>
      </c>
      <c r="E639" s="235"/>
      <c r="F639" s="229">
        <v>0.1008</v>
      </c>
      <c r="G639" s="284"/>
      <c r="H639" s="285"/>
      <c r="I639" s="1"/>
      <c r="J639" s="230"/>
      <c r="M639" s="23"/>
    </row>
    <row r="640" spans="1:14" s="4" customFormat="1" ht="25.5" customHeight="1" x14ac:dyDescent="0.35">
      <c r="A640" s="21"/>
      <c r="B640" s="21"/>
      <c r="C640" s="22" t="s">
        <v>2</v>
      </c>
      <c r="D640" s="130" t="s">
        <v>11</v>
      </c>
      <c r="E640" s="129">
        <v>104.28</v>
      </c>
      <c r="F640" s="170">
        <f>E640*F639</f>
        <v>10.511424</v>
      </c>
      <c r="G640" s="256"/>
      <c r="H640" s="257"/>
      <c r="I640" s="1"/>
      <c r="J640" s="230"/>
      <c r="M640" s="23"/>
    </row>
    <row r="641" spans="1:13" s="4" customFormat="1" ht="12.75" customHeight="1" x14ac:dyDescent="0.35">
      <c r="A641" s="21"/>
      <c r="B641" s="26"/>
      <c r="C641" s="22" t="s">
        <v>336</v>
      </c>
      <c r="D641" s="190" t="s">
        <v>3</v>
      </c>
      <c r="E641" s="129">
        <v>4.13E-3</v>
      </c>
      <c r="F641" s="170">
        <f>E641*F639</f>
        <v>4.1630399999999999E-4</v>
      </c>
      <c r="G641" s="286"/>
      <c r="H641" s="257"/>
      <c r="I641" s="1"/>
      <c r="J641" s="230"/>
      <c r="K641" s="14"/>
      <c r="M641" s="23"/>
    </row>
    <row r="642" spans="1:13" s="4" customFormat="1" ht="12.75" customHeight="1" x14ac:dyDescent="0.35">
      <c r="A642" s="27"/>
      <c r="B642" s="28"/>
      <c r="C642" s="29" t="s">
        <v>337</v>
      </c>
      <c r="D642" s="130" t="s">
        <v>17</v>
      </c>
      <c r="E642" s="198">
        <v>100</v>
      </c>
      <c r="F642" s="170">
        <f>E642*F639</f>
        <v>10.08</v>
      </c>
      <c r="G642" s="304"/>
      <c r="H642" s="257"/>
      <c r="I642" s="1"/>
      <c r="J642" s="230"/>
      <c r="M642" s="23"/>
    </row>
    <row r="643" spans="1:13" s="4" customFormat="1" ht="12.75" customHeight="1" x14ac:dyDescent="0.35">
      <c r="A643" s="27"/>
      <c r="B643" s="28"/>
      <c r="C643" s="29" t="s">
        <v>338</v>
      </c>
      <c r="D643" s="130" t="s">
        <v>13</v>
      </c>
      <c r="E643" s="198">
        <v>8</v>
      </c>
      <c r="F643" s="170">
        <f>E643*F639</f>
        <v>0.80640000000000001</v>
      </c>
      <c r="G643" s="287"/>
      <c r="H643" s="257"/>
      <c r="I643" s="1"/>
      <c r="J643" s="230"/>
      <c r="M643" s="23"/>
    </row>
    <row r="644" spans="1:13" s="4" customFormat="1" x14ac:dyDescent="0.35">
      <c r="A644" s="27"/>
      <c r="B644" s="28"/>
      <c r="C644" s="32" t="s">
        <v>482</v>
      </c>
      <c r="D644" s="130"/>
      <c r="E644" s="198"/>
      <c r="F644" s="229"/>
      <c r="G644" s="287"/>
      <c r="H644" s="287"/>
      <c r="I644" s="1"/>
      <c r="J644" s="230"/>
      <c r="M644" s="23"/>
    </row>
    <row r="645" spans="1:13" s="4" customFormat="1" ht="26" x14ac:dyDescent="0.35">
      <c r="A645" s="19">
        <v>1</v>
      </c>
      <c r="B645" s="19" t="s">
        <v>419</v>
      </c>
      <c r="C645" s="20" t="s">
        <v>420</v>
      </c>
      <c r="D645" s="143" t="s">
        <v>421</v>
      </c>
      <c r="E645" s="232"/>
      <c r="F645" s="229">
        <v>1.2</v>
      </c>
      <c r="G645" s="269"/>
      <c r="H645" s="269"/>
      <c r="I645" s="1"/>
      <c r="J645" s="230"/>
      <c r="M645" s="23"/>
    </row>
    <row r="646" spans="1:13" s="4" customFormat="1" ht="25.5" customHeight="1" x14ac:dyDescent="0.35">
      <c r="A646" s="21"/>
      <c r="B646" s="21"/>
      <c r="C646" s="22" t="s">
        <v>2</v>
      </c>
      <c r="D646" s="130" t="s">
        <v>11</v>
      </c>
      <c r="E646" s="129">
        <v>30.97</v>
      </c>
      <c r="F646" s="170">
        <f>E646*F645</f>
        <v>37.163999999999994</v>
      </c>
      <c r="G646" s="256"/>
      <c r="H646" s="257"/>
      <c r="I646" s="1"/>
      <c r="J646" s="230"/>
      <c r="M646" s="23"/>
    </row>
    <row r="647" spans="1:13" s="4" customFormat="1" ht="12.75" customHeight="1" x14ac:dyDescent="0.35">
      <c r="A647" s="21"/>
      <c r="B647" s="21"/>
      <c r="C647" s="22" t="s">
        <v>14</v>
      </c>
      <c r="D647" s="130" t="s">
        <v>12</v>
      </c>
      <c r="E647" s="129">
        <v>0.3</v>
      </c>
      <c r="F647" s="170">
        <f>E647*F645</f>
        <v>0.36</v>
      </c>
      <c r="G647" s="270"/>
      <c r="H647" s="257"/>
      <c r="I647" s="1"/>
      <c r="J647" s="230"/>
      <c r="M647" s="23"/>
    </row>
    <row r="648" spans="1:13" s="4" customFormat="1" ht="12.75" customHeight="1" x14ac:dyDescent="0.35">
      <c r="A648" s="21"/>
      <c r="B648" s="21"/>
      <c r="C648" s="22" t="s">
        <v>422</v>
      </c>
      <c r="D648" s="190" t="s">
        <v>13</v>
      </c>
      <c r="E648" s="129">
        <v>10</v>
      </c>
      <c r="F648" s="170">
        <f>E648*F645</f>
        <v>12</v>
      </c>
      <c r="G648" s="270"/>
      <c r="H648" s="257"/>
      <c r="I648" s="1"/>
      <c r="J648" s="230"/>
      <c r="M648" s="23"/>
    </row>
    <row r="649" spans="1:13" s="4" customFormat="1" ht="12.75" customHeight="1" x14ac:dyDescent="0.35">
      <c r="A649" s="21"/>
      <c r="B649" s="21"/>
      <c r="C649" s="22" t="s">
        <v>423</v>
      </c>
      <c r="D649" s="190" t="s">
        <v>13</v>
      </c>
      <c r="E649" s="129"/>
      <c r="F649" s="181">
        <v>12</v>
      </c>
      <c r="G649" s="270"/>
      <c r="H649" s="256"/>
      <c r="I649" s="1"/>
      <c r="J649" s="230"/>
      <c r="M649" s="23"/>
    </row>
    <row r="650" spans="1:13" s="4" customFormat="1" ht="12.75" customHeight="1" x14ac:dyDescent="0.35">
      <c r="A650" s="21"/>
      <c r="B650" s="21"/>
      <c r="C650" s="22" t="s">
        <v>424</v>
      </c>
      <c r="D650" s="190" t="s">
        <v>13</v>
      </c>
      <c r="E650" s="129"/>
      <c r="F650" s="181">
        <v>12</v>
      </c>
      <c r="G650" s="270"/>
      <c r="H650" s="256"/>
      <c r="I650" s="1"/>
      <c r="J650" s="230"/>
      <c r="M650" s="23"/>
    </row>
    <row r="651" spans="1:13" s="4" customFormat="1" ht="12.75" customHeight="1" x14ac:dyDescent="0.35">
      <c r="A651" s="21"/>
      <c r="B651" s="21"/>
      <c r="C651" s="22" t="s">
        <v>425</v>
      </c>
      <c r="D651" s="190" t="s">
        <v>13</v>
      </c>
      <c r="E651" s="129"/>
      <c r="F651" s="181">
        <v>12</v>
      </c>
      <c r="G651" s="270"/>
      <c r="H651" s="256"/>
      <c r="I651" s="1"/>
      <c r="J651" s="230"/>
      <c r="M651" s="23"/>
    </row>
    <row r="652" spans="1:13" s="4" customFormat="1" ht="26.5" x14ac:dyDescent="0.35">
      <c r="A652" s="19">
        <v>2</v>
      </c>
      <c r="B652" s="19" t="s">
        <v>426</v>
      </c>
      <c r="C652" s="20" t="s">
        <v>427</v>
      </c>
      <c r="D652" s="143" t="s">
        <v>421</v>
      </c>
      <c r="E652" s="232"/>
      <c r="F652" s="229">
        <v>0.9</v>
      </c>
      <c r="G652" s="269"/>
      <c r="H652" s="269"/>
      <c r="I652" s="1"/>
      <c r="J652" s="230"/>
      <c r="M652" s="23"/>
    </row>
    <row r="653" spans="1:13" s="4" customFormat="1" ht="25.5" customHeight="1" x14ac:dyDescent="0.35">
      <c r="A653" s="21"/>
      <c r="B653" s="21"/>
      <c r="C653" s="22" t="s">
        <v>2</v>
      </c>
      <c r="D653" s="130" t="s">
        <v>11</v>
      </c>
      <c r="E653" s="129">
        <v>21.65</v>
      </c>
      <c r="F653" s="170">
        <f>E653*F652</f>
        <v>19.484999999999999</v>
      </c>
      <c r="G653" s="256"/>
      <c r="H653" s="257"/>
      <c r="I653" s="1"/>
      <c r="J653" s="230"/>
      <c r="M653" s="23"/>
    </row>
    <row r="654" spans="1:13" s="4" customFormat="1" ht="12.75" customHeight="1" x14ac:dyDescent="0.35">
      <c r="A654" s="21"/>
      <c r="B654" s="21"/>
      <c r="C654" s="22" t="s">
        <v>14</v>
      </c>
      <c r="D654" s="130" t="s">
        <v>12</v>
      </c>
      <c r="E654" s="129">
        <v>0.2</v>
      </c>
      <c r="F654" s="170">
        <f>E654*F652</f>
        <v>0.18000000000000002</v>
      </c>
      <c r="G654" s="270"/>
      <c r="H654" s="257"/>
      <c r="I654" s="1"/>
      <c r="J654" s="230"/>
      <c r="M654" s="23"/>
    </row>
    <row r="655" spans="1:13" s="4" customFormat="1" ht="25.5" customHeight="1" x14ac:dyDescent="0.35">
      <c r="A655" s="21"/>
      <c r="B655" s="21"/>
      <c r="C655" s="22" t="s">
        <v>428</v>
      </c>
      <c r="D655" s="190" t="s">
        <v>429</v>
      </c>
      <c r="E655" s="129">
        <v>4</v>
      </c>
      <c r="F655" s="170">
        <f>E655*F652</f>
        <v>3.6</v>
      </c>
      <c r="G655" s="270"/>
      <c r="H655" s="257"/>
      <c r="I655" s="1"/>
      <c r="J655" s="230"/>
      <c r="M655" s="23"/>
    </row>
    <row r="656" spans="1:13" s="4" customFormat="1" ht="25.5" customHeight="1" x14ac:dyDescent="0.35">
      <c r="A656" s="21"/>
      <c r="B656" s="21"/>
      <c r="C656" s="22" t="s">
        <v>430</v>
      </c>
      <c r="D656" s="190" t="s">
        <v>431</v>
      </c>
      <c r="E656" s="129">
        <v>10</v>
      </c>
      <c r="F656" s="170">
        <f>E656*F652</f>
        <v>9</v>
      </c>
      <c r="G656" s="270"/>
      <c r="H656" s="257"/>
      <c r="I656" s="1"/>
      <c r="J656" s="230"/>
      <c r="M656" s="23"/>
    </row>
    <row r="657" spans="1:14" s="4" customFormat="1" ht="12.75" customHeight="1" x14ac:dyDescent="0.35">
      <c r="A657" s="21"/>
      <c r="B657" s="21"/>
      <c r="C657" s="22" t="s">
        <v>432</v>
      </c>
      <c r="D657" s="190" t="s">
        <v>3</v>
      </c>
      <c r="E657" s="129">
        <v>6.9999999999999999E-4</v>
      </c>
      <c r="F657" s="170">
        <f>E657*F652</f>
        <v>6.3000000000000003E-4</v>
      </c>
      <c r="G657" s="270"/>
      <c r="H657" s="257"/>
      <c r="I657" s="1"/>
      <c r="J657" s="230"/>
      <c r="M657" s="23"/>
    </row>
    <row r="658" spans="1:14" s="4" customFormat="1" ht="12.75" customHeight="1" x14ac:dyDescent="0.35">
      <c r="A658" s="21"/>
      <c r="B658" s="21"/>
      <c r="C658" s="22" t="s">
        <v>423</v>
      </c>
      <c r="D658" s="190" t="s">
        <v>13</v>
      </c>
      <c r="E658" s="129"/>
      <c r="F658" s="205">
        <v>18</v>
      </c>
      <c r="G658" s="270"/>
      <c r="H658" s="256"/>
      <c r="I658" s="1"/>
      <c r="J658" s="230"/>
      <c r="M658" s="23"/>
    </row>
    <row r="659" spans="1:14" s="4" customFormat="1" ht="12.75" customHeight="1" x14ac:dyDescent="0.35">
      <c r="A659" s="21"/>
      <c r="B659" s="21"/>
      <c r="C659" s="22" t="s">
        <v>433</v>
      </c>
      <c r="D659" s="190" t="s">
        <v>13</v>
      </c>
      <c r="E659" s="129"/>
      <c r="F659" s="205">
        <v>12</v>
      </c>
      <c r="G659" s="270"/>
      <c r="H659" s="256"/>
      <c r="I659" s="1"/>
      <c r="J659" s="230"/>
      <c r="M659" s="23"/>
    </row>
    <row r="660" spans="1:14" s="4" customFormat="1" ht="12.75" customHeight="1" x14ac:dyDescent="0.35">
      <c r="A660" s="21"/>
      <c r="B660" s="21"/>
      <c r="C660" s="22" t="s">
        <v>434</v>
      </c>
      <c r="D660" s="190" t="s">
        <v>13</v>
      </c>
      <c r="E660" s="129"/>
      <c r="F660" s="205">
        <v>12</v>
      </c>
      <c r="G660" s="270"/>
      <c r="H660" s="256"/>
      <c r="I660" s="1"/>
      <c r="J660" s="230"/>
      <c r="M660" s="23"/>
    </row>
    <row r="661" spans="1:14" s="4" customFormat="1" x14ac:dyDescent="0.35">
      <c r="A661" s="19">
        <v>3</v>
      </c>
      <c r="B661" s="19" t="s">
        <v>435</v>
      </c>
      <c r="C661" s="20" t="s">
        <v>436</v>
      </c>
      <c r="D661" s="143" t="s">
        <v>429</v>
      </c>
      <c r="E661" s="232"/>
      <c r="F661" s="229">
        <v>0.9</v>
      </c>
      <c r="G661" s="269"/>
      <c r="H661" s="269"/>
      <c r="I661" s="1"/>
      <c r="J661" s="230"/>
      <c r="M661" s="23"/>
    </row>
    <row r="662" spans="1:14" s="4" customFormat="1" ht="25.5" customHeight="1" x14ac:dyDescent="0.35">
      <c r="A662" s="21"/>
      <c r="B662" s="21"/>
      <c r="C662" s="22" t="s">
        <v>2</v>
      </c>
      <c r="D662" s="130" t="s">
        <v>11</v>
      </c>
      <c r="E662" s="129">
        <v>7</v>
      </c>
      <c r="F662" s="170">
        <f>E662*F661</f>
        <v>6.3</v>
      </c>
      <c r="G662" s="256"/>
      <c r="H662" s="257"/>
      <c r="I662" s="1"/>
      <c r="J662" s="230"/>
      <c r="M662" s="23"/>
    </row>
    <row r="663" spans="1:14" s="4" customFormat="1" ht="12.75" customHeight="1" x14ac:dyDescent="0.35">
      <c r="A663" s="21"/>
      <c r="B663" s="21"/>
      <c r="C663" s="22" t="s">
        <v>14</v>
      </c>
      <c r="D663" s="130" t="s">
        <v>12</v>
      </c>
      <c r="E663" s="129">
        <v>0.1</v>
      </c>
      <c r="F663" s="170">
        <f>E663*F661</f>
        <v>9.0000000000000011E-2</v>
      </c>
      <c r="G663" s="270"/>
      <c r="H663" s="257"/>
      <c r="I663" s="1"/>
      <c r="J663" s="230"/>
      <c r="M663" s="23"/>
    </row>
    <row r="664" spans="1:14" s="4" customFormat="1" ht="12.75" customHeight="1" x14ac:dyDescent="0.35">
      <c r="A664" s="21"/>
      <c r="B664" s="21"/>
      <c r="C664" s="22" t="s">
        <v>483</v>
      </c>
      <c r="D664" s="190" t="s">
        <v>13</v>
      </c>
      <c r="E664" s="129">
        <v>10</v>
      </c>
      <c r="F664" s="170">
        <f>E664*F661</f>
        <v>9</v>
      </c>
      <c r="G664" s="270"/>
      <c r="H664" s="257"/>
      <c r="I664" s="1"/>
      <c r="J664" s="230"/>
      <c r="M664" s="23"/>
    </row>
    <row r="665" spans="1:14" s="49" customFormat="1" x14ac:dyDescent="0.35">
      <c r="A665" s="31" t="s">
        <v>214</v>
      </c>
      <c r="B665" s="31" t="s">
        <v>437</v>
      </c>
      <c r="C665" s="38" t="s">
        <v>438</v>
      </c>
      <c r="D665" s="171" t="s">
        <v>296</v>
      </c>
      <c r="E665" s="232"/>
      <c r="F665" s="229">
        <v>1.2</v>
      </c>
      <c r="G665" s="262"/>
      <c r="H665" s="256"/>
      <c r="I665" s="1"/>
      <c r="J665" s="230"/>
      <c r="K665" s="51"/>
      <c r="M665" s="23"/>
      <c r="N665" s="4"/>
    </row>
    <row r="666" spans="1:14" s="49" customFormat="1" ht="25.5" customHeight="1" x14ac:dyDescent="0.35">
      <c r="A666" s="125"/>
      <c r="B666" s="39"/>
      <c r="C666" s="34" t="s">
        <v>2</v>
      </c>
      <c r="D666" s="130" t="s">
        <v>11</v>
      </c>
      <c r="E666" s="175">
        <v>7</v>
      </c>
      <c r="F666" s="170">
        <f>E666*F665</f>
        <v>8.4</v>
      </c>
      <c r="G666" s="256"/>
      <c r="H666" s="257"/>
      <c r="I666" s="1"/>
      <c r="J666" s="230"/>
      <c r="K666" s="51"/>
      <c r="M666" s="23"/>
    </row>
    <row r="667" spans="1:14" s="49" customFormat="1" ht="12.75" customHeight="1" x14ac:dyDescent="0.35">
      <c r="A667" s="89"/>
      <c r="B667" s="31"/>
      <c r="C667" s="34" t="s">
        <v>439</v>
      </c>
      <c r="D667" s="173" t="s">
        <v>13</v>
      </c>
      <c r="E667" s="214">
        <v>10</v>
      </c>
      <c r="F667" s="170">
        <f>E667*F665</f>
        <v>12</v>
      </c>
      <c r="G667" s="298"/>
      <c r="H667" s="257"/>
      <c r="I667" s="1"/>
      <c r="J667" s="230"/>
      <c r="K667" s="51"/>
      <c r="M667" s="23"/>
    </row>
    <row r="668" spans="1:14" s="49" customFormat="1" x14ac:dyDescent="0.35">
      <c r="A668" s="31" t="s">
        <v>50</v>
      </c>
      <c r="B668" s="31" t="s">
        <v>440</v>
      </c>
      <c r="C668" s="38" t="s">
        <v>441</v>
      </c>
      <c r="D668" s="171" t="s">
        <v>296</v>
      </c>
      <c r="E668" s="232"/>
      <c r="F668" s="229">
        <v>0.6</v>
      </c>
      <c r="G668" s="262"/>
      <c r="H668" s="256"/>
      <c r="I668" s="1"/>
      <c r="J668" s="230"/>
      <c r="K668" s="51"/>
      <c r="M668" s="23"/>
      <c r="N668" s="4"/>
    </row>
    <row r="669" spans="1:14" s="49" customFormat="1" ht="25.5" customHeight="1" x14ac:dyDescent="0.35">
      <c r="A669" s="125"/>
      <c r="B669" s="39"/>
      <c r="C669" s="34" t="s">
        <v>2</v>
      </c>
      <c r="D669" s="130" t="s">
        <v>11</v>
      </c>
      <c r="E669" s="175">
        <v>5.0599999999999996</v>
      </c>
      <c r="F669" s="170">
        <f>E669*F668</f>
        <v>3.0359999999999996</v>
      </c>
      <c r="G669" s="256"/>
      <c r="H669" s="257"/>
      <c r="I669" s="1"/>
      <c r="J669" s="230"/>
      <c r="K669" s="51"/>
      <c r="M669" s="23"/>
    </row>
    <row r="670" spans="1:14" s="49" customFormat="1" ht="12.75" customHeight="1" x14ac:dyDescent="0.35">
      <c r="A670" s="89"/>
      <c r="B670" s="31"/>
      <c r="C670" s="34" t="s">
        <v>442</v>
      </c>
      <c r="D670" s="173" t="s">
        <v>13</v>
      </c>
      <c r="E670" s="214">
        <v>10</v>
      </c>
      <c r="F670" s="170">
        <f>E670*F668</f>
        <v>6</v>
      </c>
      <c r="G670" s="298"/>
      <c r="H670" s="257"/>
      <c r="I670" s="1"/>
      <c r="J670" s="230"/>
      <c r="K670" s="51"/>
      <c r="M670" s="23"/>
    </row>
    <row r="671" spans="1:14" s="4" customFormat="1" x14ac:dyDescent="0.35">
      <c r="A671" s="19">
        <v>6</v>
      </c>
      <c r="B671" s="19" t="s">
        <v>443</v>
      </c>
      <c r="C671" s="20" t="s">
        <v>444</v>
      </c>
      <c r="D671" s="143" t="s">
        <v>13</v>
      </c>
      <c r="E671" s="232"/>
      <c r="F671" s="229">
        <v>6</v>
      </c>
      <c r="G671" s="269"/>
      <c r="H671" s="269"/>
      <c r="I671" s="1"/>
      <c r="J671" s="230"/>
      <c r="M671" s="23"/>
    </row>
    <row r="672" spans="1:14" s="4" customFormat="1" ht="25.5" customHeight="1" x14ac:dyDescent="0.35">
      <c r="A672" s="21"/>
      <c r="B672" s="21"/>
      <c r="C672" s="22" t="s">
        <v>2</v>
      </c>
      <c r="D672" s="130" t="s">
        <v>11</v>
      </c>
      <c r="E672" s="129">
        <v>2.39</v>
      </c>
      <c r="F672" s="170">
        <f>E672*F671</f>
        <v>14.34</v>
      </c>
      <c r="G672" s="256"/>
      <c r="H672" s="257"/>
      <c r="I672" s="1"/>
      <c r="J672" s="230"/>
      <c r="M672" s="23"/>
    </row>
    <row r="673" spans="1:14" s="4" customFormat="1" ht="12.75" customHeight="1" x14ac:dyDescent="0.35">
      <c r="A673" s="21"/>
      <c r="B673" s="21"/>
      <c r="C673" s="22" t="s">
        <v>14</v>
      </c>
      <c r="D673" s="130" t="s">
        <v>12</v>
      </c>
      <c r="E673" s="129">
        <v>0.26</v>
      </c>
      <c r="F673" s="170">
        <f>E673*F671</f>
        <v>1.56</v>
      </c>
      <c r="G673" s="270"/>
      <c r="H673" s="257"/>
      <c r="I673" s="1"/>
      <c r="J673" s="230"/>
      <c r="M673" s="23"/>
    </row>
    <row r="674" spans="1:14" s="4" customFormat="1" ht="12.75" customHeight="1" x14ac:dyDescent="0.35">
      <c r="A674" s="30"/>
      <c r="B674" s="30"/>
      <c r="C674" s="29" t="s">
        <v>445</v>
      </c>
      <c r="D674" s="87" t="s">
        <v>13</v>
      </c>
      <c r="E674" s="206">
        <v>1</v>
      </c>
      <c r="F674" s="170">
        <f>E674*F671</f>
        <v>6</v>
      </c>
      <c r="G674" s="292"/>
      <c r="H674" s="257"/>
      <c r="I674" s="1"/>
      <c r="J674" s="230"/>
      <c r="K674" s="14"/>
      <c r="M674" s="23"/>
    </row>
    <row r="675" spans="1:14" s="49" customFormat="1" ht="52.5" x14ac:dyDescent="0.35">
      <c r="A675" s="31" t="s">
        <v>199</v>
      </c>
      <c r="B675" s="31" t="s">
        <v>211</v>
      </c>
      <c r="C675" s="38" t="s">
        <v>212</v>
      </c>
      <c r="D675" s="171" t="s">
        <v>13</v>
      </c>
      <c r="E675" s="232"/>
      <c r="F675" s="229">
        <v>42</v>
      </c>
      <c r="G675" s="262"/>
      <c r="H675" s="263"/>
      <c r="I675" s="1"/>
      <c r="J675" s="230"/>
      <c r="K675" s="60"/>
      <c r="M675" s="23"/>
      <c r="N675" s="4"/>
    </row>
    <row r="676" spans="1:14" s="49" customFormat="1" ht="25.5" customHeight="1" x14ac:dyDescent="0.35">
      <c r="A676" s="31"/>
      <c r="B676" s="39"/>
      <c r="C676" s="34" t="s">
        <v>2</v>
      </c>
      <c r="D676" s="130" t="s">
        <v>11</v>
      </c>
      <c r="E676" s="175">
        <v>0.3</v>
      </c>
      <c r="F676" s="170">
        <f>E676*F675</f>
        <v>12.6</v>
      </c>
      <c r="G676" s="256"/>
      <c r="H676" s="257"/>
      <c r="I676" s="1"/>
      <c r="J676" s="230"/>
      <c r="K676" s="60"/>
      <c r="M676" s="23"/>
    </row>
    <row r="677" spans="1:14" s="49" customFormat="1" ht="12.75" customHeight="1" x14ac:dyDescent="0.35">
      <c r="A677" s="31"/>
      <c r="B677" s="39"/>
      <c r="C677" s="29" t="s">
        <v>446</v>
      </c>
      <c r="D677" s="173" t="s">
        <v>13</v>
      </c>
      <c r="E677" s="207">
        <v>1</v>
      </c>
      <c r="F677" s="170">
        <f>E677*F675</f>
        <v>42</v>
      </c>
      <c r="G677" s="256"/>
      <c r="H677" s="257"/>
      <c r="I677" s="1"/>
      <c r="J677" s="230"/>
      <c r="K677" s="77"/>
      <c r="M677" s="23"/>
    </row>
    <row r="678" spans="1:14" s="49" customFormat="1" x14ac:dyDescent="0.35">
      <c r="A678" s="31" t="s">
        <v>285</v>
      </c>
      <c r="B678" s="31" t="s">
        <v>447</v>
      </c>
      <c r="C678" s="38" t="s">
        <v>544</v>
      </c>
      <c r="D678" s="171" t="s">
        <v>296</v>
      </c>
      <c r="E678" s="232"/>
      <c r="F678" s="229">
        <v>0.6</v>
      </c>
      <c r="G678" s="262"/>
      <c r="H678" s="256"/>
      <c r="I678" s="1"/>
      <c r="J678" s="230"/>
      <c r="K678" s="51"/>
      <c r="M678" s="23"/>
      <c r="N678" s="4"/>
    </row>
    <row r="679" spans="1:14" s="49" customFormat="1" ht="25.5" customHeight="1" x14ac:dyDescent="0.35">
      <c r="A679" s="88"/>
      <c r="B679" s="39"/>
      <c r="C679" s="34" t="s">
        <v>2</v>
      </c>
      <c r="D679" s="130" t="s">
        <v>11</v>
      </c>
      <c r="E679" s="175">
        <v>6.3</v>
      </c>
      <c r="F679" s="170">
        <f>E679*F678</f>
        <v>3.78</v>
      </c>
      <c r="G679" s="256"/>
      <c r="H679" s="257"/>
      <c r="I679" s="1"/>
      <c r="J679" s="230"/>
      <c r="K679" s="51"/>
      <c r="M679" s="23"/>
    </row>
    <row r="680" spans="1:14" s="49" customFormat="1" ht="12.75" customHeight="1" x14ac:dyDescent="0.35">
      <c r="A680" s="89"/>
      <c r="B680" s="31"/>
      <c r="C680" s="34" t="s">
        <v>448</v>
      </c>
      <c r="D680" s="173" t="s">
        <v>13</v>
      </c>
      <c r="E680" s="214">
        <v>10</v>
      </c>
      <c r="F680" s="170">
        <f>E680*F678</f>
        <v>6</v>
      </c>
      <c r="G680" s="298"/>
      <c r="H680" s="257"/>
      <c r="I680" s="1"/>
      <c r="J680" s="230"/>
      <c r="K680" s="14"/>
      <c r="M680" s="23"/>
    </row>
    <row r="681" spans="1:14" s="49" customFormat="1" x14ac:dyDescent="0.35">
      <c r="A681" s="31" t="s">
        <v>315</v>
      </c>
      <c r="B681" s="31"/>
      <c r="C681" s="38" t="s">
        <v>449</v>
      </c>
      <c r="D681" s="171" t="s">
        <v>450</v>
      </c>
      <c r="E681" s="232"/>
      <c r="F681" s="229">
        <v>6</v>
      </c>
      <c r="G681" s="262"/>
      <c r="H681" s="256"/>
      <c r="I681" s="1"/>
      <c r="J681" s="230"/>
      <c r="K681" s="51"/>
      <c r="M681" s="23"/>
      <c r="N681" s="4"/>
    </row>
    <row r="682" spans="1:14" s="49" customFormat="1" ht="25.5" customHeight="1" x14ac:dyDescent="0.35">
      <c r="A682" s="31"/>
      <c r="B682" s="39"/>
      <c r="C682" s="34" t="s">
        <v>2</v>
      </c>
      <c r="D682" s="130" t="s">
        <v>11</v>
      </c>
      <c r="E682" s="175">
        <v>1.54</v>
      </c>
      <c r="F682" s="170">
        <f>E682*F681</f>
        <v>9.24</v>
      </c>
      <c r="G682" s="256"/>
      <c r="H682" s="257"/>
      <c r="I682" s="1"/>
      <c r="J682" s="230"/>
      <c r="K682" s="51"/>
      <c r="M682" s="23"/>
    </row>
    <row r="683" spans="1:14" s="49" customFormat="1" ht="12.75" customHeight="1" x14ac:dyDescent="0.35">
      <c r="A683" s="31"/>
      <c r="B683" s="39"/>
      <c r="C683" s="34" t="s">
        <v>451</v>
      </c>
      <c r="D683" s="173" t="s">
        <v>13</v>
      </c>
      <c r="E683" s="175"/>
      <c r="F683" s="181">
        <v>6</v>
      </c>
      <c r="G683" s="256"/>
      <c r="H683" s="256"/>
      <c r="I683" s="1"/>
      <c r="J683" s="230"/>
      <c r="K683" s="51"/>
      <c r="M683" s="23"/>
    </row>
    <row r="684" spans="1:14" s="49" customFormat="1" ht="12.75" customHeight="1" x14ac:dyDescent="0.35">
      <c r="A684" s="31"/>
      <c r="B684" s="39"/>
      <c r="C684" s="34" t="s">
        <v>452</v>
      </c>
      <c r="D684" s="173" t="s">
        <v>13</v>
      </c>
      <c r="E684" s="175"/>
      <c r="F684" s="181">
        <v>6</v>
      </c>
      <c r="G684" s="256"/>
      <c r="H684" s="256"/>
      <c r="I684" s="1"/>
      <c r="J684" s="230"/>
      <c r="K684" s="51"/>
      <c r="M684" s="23"/>
    </row>
    <row r="685" spans="1:14" s="49" customFormat="1" ht="12.75" customHeight="1" x14ac:dyDescent="0.35">
      <c r="A685" s="31"/>
      <c r="B685" s="39"/>
      <c r="C685" s="34" t="s">
        <v>453</v>
      </c>
      <c r="D685" s="173" t="s">
        <v>13</v>
      </c>
      <c r="E685" s="175"/>
      <c r="F685" s="181">
        <v>6</v>
      </c>
      <c r="G685" s="256"/>
      <c r="H685" s="256"/>
      <c r="I685" s="1"/>
      <c r="J685" s="230"/>
      <c r="K685" s="51"/>
      <c r="M685" s="23"/>
    </row>
    <row r="686" spans="1:14" s="49" customFormat="1" ht="12.75" customHeight="1" x14ac:dyDescent="0.35">
      <c r="A686" s="31"/>
      <c r="B686" s="39"/>
      <c r="C686" s="34" t="s">
        <v>454</v>
      </c>
      <c r="D686" s="173" t="s">
        <v>13</v>
      </c>
      <c r="E686" s="175"/>
      <c r="F686" s="181">
        <v>6</v>
      </c>
      <c r="G686" s="256"/>
      <c r="H686" s="256"/>
      <c r="I686" s="1"/>
      <c r="J686" s="230"/>
      <c r="K686" s="51"/>
      <c r="M686" s="23"/>
    </row>
    <row r="687" spans="1:14" s="49" customFormat="1" ht="12.75" customHeight="1" x14ac:dyDescent="0.35">
      <c r="A687" s="31"/>
      <c r="B687" s="39"/>
      <c r="C687" s="34" t="s">
        <v>455</v>
      </c>
      <c r="D687" s="173" t="s">
        <v>13</v>
      </c>
      <c r="E687" s="175"/>
      <c r="F687" s="181">
        <v>6</v>
      </c>
      <c r="G687" s="256"/>
      <c r="H687" s="256"/>
      <c r="I687" s="1"/>
      <c r="J687" s="230"/>
      <c r="K687" s="51"/>
      <c r="M687" s="23"/>
    </row>
    <row r="688" spans="1:14" s="49" customFormat="1" ht="12.75" customHeight="1" x14ac:dyDescent="0.35">
      <c r="A688" s="31"/>
      <c r="B688" s="39"/>
      <c r="C688" s="34" t="s">
        <v>456</v>
      </c>
      <c r="D688" s="173" t="s">
        <v>13</v>
      </c>
      <c r="E688" s="175"/>
      <c r="F688" s="181">
        <v>6</v>
      </c>
      <c r="G688" s="256"/>
      <c r="H688" s="256"/>
      <c r="I688" s="1"/>
      <c r="J688" s="230"/>
      <c r="K688" s="51"/>
      <c r="M688" s="23"/>
    </row>
    <row r="689" spans="1:14" s="49" customFormat="1" ht="12.75" customHeight="1" x14ac:dyDescent="0.35">
      <c r="A689" s="31"/>
      <c r="B689" s="39"/>
      <c r="C689" s="34" t="s">
        <v>457</v>
      </c>
      <c r="D689" s="173" t="s">
        <v>13</v>
      </c>
      <c r="E689" s="175"/>
      <c r="F689" s="181">
        <v>6</v>
      </c>
      <c r="G689" s="256"/>
      <c r="H689" s="256"/>
      <c r="I689" s="1"/>
      <c r="J689" s="230"/>
      <c r="K689" s="51"/>
      <c r="M689" s="23"/>
    </row>
    <row r="690" spans="1:14" s="49" customFormat="1" ht="12.75" customHeight="1" x14ac:dyDescent="0.35">
      <c r="A690" s="31"/>
      <c r="B690" s="39"/>
      <c r="C690" s="34" t="s">
        <v>458</v>
      </c>
      <c r="D690" s="173" t="s">
        <v>13</v>
      </c>
      <c r="E690" s="175"/>
      <c r="F690" s="181">
        <v>6</v>
      </c>
      <c r="G690" s="256"/>
      <c r="H690" s="256"/>
      <c r="I690" s="1"/>
      <c r="J690" s="230"/>
      <c r="K690" s="51"/>
      <c r="M690" s="23"/>
    </row>
    <row r="691" spans="1:14" s="49" customFormat="1" x14ac:dyDescent="0.35">
      <c r="A691" s="31" t="s">
        <v>316</v>
      </c>
      <c r="B691" s="31" t="s">
        <v>484</v>
      </c>
      <c r="C691" s="38" t="s">
        <v>485</v>
      </c>
      <c r="D691" s="171" t="s">
        <v>486</v>
      </c>
      <c r="E691" s="233"/>
      <c r="F691" s="229">
        <v>0.3</v>
      </c>
      <c r="G691" s="262"/>
      <c r="H691" s="256"/>
      <c r="I691" s="1"/>
      <c r="J691" s="230"/>
      <c r="K691" s="69"/>
      <c r="N691" s="4"/>
    </row>
    <row r="692" spans="1:14" s="49" customFormat="1" ht="25.5" customHeight="1" x14ac:dyDescent="0.35">
      <c r="A692" s="125"/>
      <c r="B692" s="39"/>
      <c r="C692" s="34" t="s">
        <v>2</v>
      </c>
      <c r="D692" s="130" t="s">
        <v>11</v>
      </c>
      <c r="E692" s="175">
        <v>33.85</v>
      </c>
      <c r="F692" s="170">
        <f>E692*F691</f>
        <v>10.154999999999999</v>
      </c>
      <c r="G692" s="256"/>
      <c r="H692" s="257"/>
      <c r="I692" s="1"/>
      <c r="J692" s="230"/>
      <c r="K692" s="69"/>
    </row>
    <row r="693" spans="1:14" s="49" customFormat="1" ht="12.75" customHeight="1" x14ac:dyDescent="0.35">
      <c r="A693" s="89"/>
      <c r="B693" s="31"/>
      <c r="C693" s="34" t="s">
        <v>487</v>
      </c>
      <c r="D693" s="173" t="s">
        <v>13</v>
      </c>
      <c r="E693" s="214">
        <v>10</v>
      </c>
      <c r="F693" s="170">
        <f>E693*F691</f>
        <v>3</v>
      </c>
      <c r="G693" s="256"/>
      <c r="H693" s="257"/>
      <c r="I693" s="1"/>
      <c r="J693" s="230"/>
      <c r="K693" s="69"/>
    </row>
    <row r="694" spans="1:14" s="49" customFormat="1" ht="12.75" customHeight="1" x14ac:dyDescent="0.35">
      <c r="A694" s="90"/>
      <c r="B694" s="39"/>
      <c r="C694" s="34" t="s">
        <v>488</v>
      </c>
      <c r="D694" s="173" t="s">
        <v>13</v>
      </c>
      <c r="E694" s="214"/>
      <c r="F694" s="209">
        <v>6</v>
      </c>
      <c r="G694" s="256"/>
      <c r="H694" s="256"/>
      <c r="I694" s="1"/>
      <c r="J694" s="230"/>
      <c r="K694" s="51"/>
    </row>
    <row r="695" spans="1:14" s="49" customFormat="1" ht="12.75" customHeight="1" x14ac:dyDescent="0.35">
      <c r="A695" s="90"/>
      <c r="B695" s="39"/>
      <c r="C695" s="34" t="s">
        <v>489</v>
      </c>
      <c r="D695" s="173" t="s">
        <v>13</v>
      </c>
      <c r="E695" s="214"/>
      <c r="F695" s="209">
        <v>3</v>
      </c>
      <c r="G695" s="256"/>
      <c r="H695" s="256"/>
      <c r="I695" s="1"/>
      <c r="J695" s="230"/>
      <c r="K695" s="51"/>
    </row>
    <row r="696" spans="1:14" s="49" customFormat="1" x14ac:dyDescent="0.35">
      <c r="A696" s="31" t="s">
        <v>492</v>
      </c>
      <c r="B696" s="31" t="s">
        <v>437</v>
      </c>
      <c r="C696" s="38" t="s">
        <v>490</v>
      </c>
      <c r="D696" s="171" t="s">
        <v>296</v>
      </c>
      <c r="E696" s="233"/>
      <c r="F696" s="229">
        <v>0.3</v>
      </c>
      <c r="G696" s="262"/>
      <c r="H696" s="256"/>
      <c r="I696" s="1"/>
      <c r="J696" s="230"/>
      <c r="K696" s="51"/>
      <c r="N696" s="4"/>
    </row>
    <row r="697" spans="1:14" s="49" customFormat="1" ht="25.5" customHeight="1" x14ac:dyDescent="0.35">
      <c r="A697" s="125"/>
      <c r="B697" s="39"/>
      <c r="C697" s="34" t="s">
        <v>2</v>
      </c>
      <c r="D697" s="130" t="s">
        <v>11</v>
      </c>
      <c r="E697" s="175">
        <v>7</v>
      </c>
      <c r="F697" s="170">
        <f>E697*F696</f>
        <v>2.1</v>
      </c>
      <c r="G697" s="256"/>
      <c r="H697" s="257"/>
      <c r="I697" s="1"/>
      <c r="J697" s="230"/>
      <c r="K697" s="51"/>
    </row>
    <row r="698" spans="1:14" s="49" customFormat="1" ht="12.75" customHeight="1" x14ac:dyDescent="0.35">
      <c r="A698" s="89"/>
      <c r="B698" s="31"/>
      <c r="C698" s="34" t="s">
        <v>491</v>
      </c>
      <c r="D698" s="173" t="s">
        <v>13</v>
      </c>
      <c r="E698" s="214">
        <v>10</v>
      </c>
      <c r="F698" s="170">
        <f>E698*F696</f>
        <v>3</v>
      </c>
      <c r="G698" s="298"/>
      <c r="H698" s="257"/>
      <c r="I698" s="1"/>
      <c r="J698" s="230"/>
      <c r="K698" s="51"/>
    </row>
    <row r="699" spans="1:14" s="48" customFormat="1" x14ac:dyDescent="0.35">
      <c r="A699" s="31"/>
      <c r="B699" s="39"/>
      <c r="C699" s="33" t="s">
        <v>545</v>
      </c>
      <c r="D699" s="173"/>
      <c r="E699" s="207"/>
      <c r="F699" s="229"/>
      <c r="G699" s="256"/>
      <c r="H699" s="256"/>
      <c r="I699" s="1"/>
      <c r="J699" s="230"/>
      <c r="K699" s="77"/>
      <c r="M699" s="23"/>
      <c r="N699" s="4"/>
    </row>
    <row r="700" spans="1:14" s="48" customFormat="1" ht="52.5" x14ac:dyDescent="0.35">
      <c r="A700" s="31" t="s">
        <v>318</v>
      </c>
      <c r="B700" s="31" t="s">
        <v>200</v>
      </c>
      <c r="C700" s="38" t="s">
        <v>201</v>
      </c>
      <c r="D700" s="171" t="s">
        <v>40</v>
      </c>
      <c r="E700" s="233"/>
      <c r="F700" s="229">
        <v>0.3</v>
      </c>
      <c r="G700" s="262"/>
      <c r="H700" s="263"/>
      <c r="I700" s="1"/>
      <c r="J700" s="230"/>
      <c r="K700" s="60"/>
      <c r="M700" s="23"/>
      <c r="N700" s="4"/>
    </row>
    <row r="701" spans="1:14" s="48" customFormat="1" x14ac:dyDescent="0.35">
      <c r="A701" s="31"/>
      <c r="B701" s="39"/>
      <c r="C701" s="18" t="s">
        <v>459</v>
      </c>
      <c r="D701" s="130" t="s">
        <v>11</v>
      </c>
      <c r="E701" s="169">
        <v>179.56799999999998</v>
      </c>
      <c r="F701" s="170">
        <f>E701*F700</f>
        <v>53.870399999999997</v>
      </c>
      <c r="G701" s="256"/>
      <c r="H701" s="257"/>
      <c r="I701" s="1"/>
      <c r="J701" s="230"/>
      <c r="K701" s="60"/>
      <c r="M701" s="23"/>
    </row>
    <row r="702" spans="1:14" s="48" customFormat="1" x14ac:dyDescent="0.35">
      <c r="A702" s="31"/>
      <c r="B702" s="39"/>
      <c r="C702" s="34" t="s">
        <v>191</v>
      </c>
      <c r="D702" s="130" t="s">
        <v>12</v>
      </c>
      <c r="E702" s="175">
        <v>8.1199999999999992</v>
      </c>
      <c r="F702" s="170">
        <f>E702*F700</f>
        <v>2.4359999999999995</v>
      </c>
      <c r="G702" s="256"/>
      <c r="H702" s="257"/>
      <c r="I702" s="1"/>
      <c r="J702" s="230"/>
      <c r="K702" s="60"/>
      <c r="M702" s="23"/>
    </row>
    <row r="703" spans="1:14" s="48" customFormat="1" ht="12.75" customHeight="1" x14ac:dyDescent="0.35">
      <c r="A703" s="31"/>
      <c r="B703" s="31"/>
      <c r="C703" s="34" t="s">
        <v>202</v>
      </c>
      <c r="D703" s="173" t="s">
        <v>88</v>
      </c>
      <c r="E703" s="207">
        <v>100</v>
      </c>
      <c r="F703" s="170">
        <f>E703*F700</f>
        <v>30</v>
      </c>
      <c r="G703" s="259"/>
      <c r="H703" s="257"/>
      <c r="I703" s="1"/>
      <c r="J703" s="230"/>
      <c r="K703" s="77"/>
      <c r="M703" s="23"/>
    </row>
    <row r="704" spans="1:14" s="48" customFormat="1" ht="12.75" customHeight="1" x14ac:dyDescent="0.35">
      <c r="A704" s="31"/>
      <c r="B704" s="39"/>
      <c r="C704" s="34" t="s">
        <v>203</v>
      </c>
      <c r="D704" s="173" t="s">
        <v>13</v>
      </c>
      <c r="E704" s="207"/>
      <c r="F704" s="209">
        <v>20</v>
      </c>
      <c r="G704" s="256"/>
      <c r="H704" s="256"/>
      <c r="I704" s="1"/>
      <c r="J704" s="230"/>
      <c r="K704" s="77"/>
      <c r="M704" s="23"/>
    </row>
    <row r="705" spans="1:14" s="48" customFormat="1" ht="12.75" customHeight="1" x14ac:dyDescent="0.35">
      <c r="A705" s="31"/>
      <c r="B705" s="39"/>
      <c r="C705" s="34" t="s">
        <v>205</v>
      </c>
      <c r="D705" s="173" t="s">
        <v>13</v>
      </c>
      <c r="E705" s="207"/>
      <c r="F705" s="209">
        <v>6</v>
      </c>
      <c r="G705" s="256"/>
      <c r="H705" s="256"/>
      <c r="I705" s="1"/>
      <c r="J705" s="230"/>
      <c r="K705" s="77"/>
      <c r="M705" s="23"/>
    </row>
    <row r="706" spans="1:14" s="48" customFormat="1" ht="12.75" customHeight="1" x14ac:dyDescent="0.35">
      <c r="A706" s="31"/>
      <c r="B706" s="39"/>
      <c r="C706" s="34" t="s">
        <v>460</v>
      </c>
      <c r="D706" s="173" t="s">
        <v>13</v>
      </c>
      <c r="E706" s="207"/>
      <c r="F706" s="209">
        <v>6</v>
      </c>
      <c r="G706" s="256"/>
      <c r="H706" s="256"/>
      <c r="I706" s="1"/>
      <c r="J706" s="230"/>
      <c r="K706" s="77"/>
      <c r="M706" s="23"/>
    </row>
    <row r="707" spans="1:14" s="48" customFormat="1" ht="52.5" x14ac:dyDescent="0.35">
      <c r="A707" s="31" t="s">
        <v>221</v>
      </c>
      <c r="B707" s="31" t="s">
        <v>393</v>
      </c>
      <c r="C707" s="38" t="s">
        <v>461</v>
      </c>
      <c r="D707" s="171" t="s">
        <v>40</v>
      </c>
      <c r="E707" s="233"/>
      <c r="F707" s="229">
        <v>0.48</v>
      </c>
      <c r="G707" s="262"/>
      <c r="H707" s="263"/>
      <c r="I707" s="1"/>
      <c r="J707" s="230"/>
      <c r="K707" s="60"/>
      <c r="M707" s="23"/>
      <c r="N707" s="4"/>
    </row>
    <row r="708" spans="1:14" s="48" customFormat="1" ht="25.5" customHeight="1" x14ac:dyDescent="0.35">
      <c r="A708" s="31"/>
      <c r="B708" s="39"/>
      <c r="C708" s="34" t="s">
        <v>2</v>
      </c>
      <c r="D708" s="130" t="s">
        <v>11</v>
      </c>
      <c r="E708" s="175">
        <v>190.24</v>
      </c>
      <c r="F708" s="170">
        <f>E708*F707</f>
        <v>91.315200000000004</v>
      </c>
      <c r="G708" s="256"/>
      <c r="H708" s="257"/>
      <c r="I708" s="1"/>
      <c r="J708" s="230"/>
      <c r="K708" s="60"/>
      <c r="M708" s="23"/>
    </row>
    <row r="709" spans="1:14" s="48" customFormat="1" ht="25.5" customHeight="1" x14ac:dyDescent="0.35">
      <c r="A709" s="31"/>
      <c r="B709" s="39"/>
      <c r="C709" s="34" t="s">
        <v>191</v>
      </c>
      <c r="D709" s="130" t="s">
        <v>12</v>
      </c>
      <c r="E709" s="175">
        <v>8.1199999999999992</v>
      </c>
      <c r="F709" s="170">
        <f>E709*F707</f>
        <v>3.8975999999999993</v>
      </c>
      <c r="G709" s="256"/>
      <c r="H709" s="257"/>
      <c r="I709" s="1"/>
      <c r="J709" s="230"/>
      <c r="K709" s="60"/>
      <c r="M709" s="23"/>
    </row>
    <row r="710" spans="1:14" s="48" customFormat="1" ht="12.75" customHeight="1" x14ac:dyDescent="0.35">
      <c r="A710" s="31"/>
      <c r="B710" s="31"/>
      <c r="C710" s="34" t="s">
        <v>462</v>
      </c>
      <c r="D710" s="173" t="s">
        <v>88</v>
      </c>
      <c r="E710" s="207"/>
      <c r="F710" s="209">
        <v>24</v>
      </c>
      <c r="G710" s="259"/>
      <c r="H710" s="256"/>
      <c r="I710" s="1"/>
      <c r="J710" s="230"/>
      <c r="K710" s="77"/>
      <c r="M710" s="23"/>
    </row>
    <row r="711" spans="1:14" s="48" customFormat="1" ht="12.75" customHeight="1" x14ac:dyDescent="0.35">
      <c r="A711" s="31"/>
      <c r="B711" s="31"/>
      <c r="C711" s="34" t="s">
        <v>463</v>
      </c>
      <c r="D711" s="173" t="s">
        <v>88</v>
      </c>
      <c r="E711" s="207"/>
      <c r="F711" s="209">
        <v>24</v>
      </c>
      <c r="G711" s="259"/>
      <c r="H711" s="256"/>
      <c r="I711" s="1"/>
      <c r="J711" s="230"/>
      <c r="K711" s="77"/>
      <c r="M711" s="23"/>
    </row>
    <row r="712" spans="1:14" s="48" customFormat="1" ht="12.75" customHeight="1" x14ac:dyDescent="0.35">
      <c r="A712" s="31"/>
      <c r="B712" s="39"/>
      <c r="C712" s="34" t="s">
        <v>464</v>
      </c>
      <c r="D712" s="173" t="s">
        <v>13</v>
      </c>
      <c r="E712" s="207"/>
      <c r="F712" s="209">
        <v>30</v>
      </c>
      <c r="G712" s="256"/>
      <c r="H712" s="256"/>
      <c r="I712" s="1"/>
      <c r="J712" s="230"/>
      <c r="K712" s="77"/>
      <c r="M712" s="23"/>
    </row>
    <row r="713" spans="1:14" s="48" customFormat="1" ht="12.75" customHeight="1" x14ac:dyDescent="0.35">
      <c r="A713" s="31"/>
      <c r="B713" s="39"/>
      <c r="C713" s="34" t="s">
        <v>465</v>
      </c>
      <c r="D713" s="173" t="s">
        <v>13</v>
      </c>
      <c r="E713" s="207"/>
      <c r="F713" s="209">
        <v>10</v>
      </c>
      <c r="G713" s="256"/>
      <c r="H713" s="256"/>
      <c r="I713" s="1"/>
      <c r="J713" s="230"/>
      <c r="K713" s="77"/>
      <c r="M713" s="23"/>
    </row>
    <row r="714" spans="1:14" s="48" customFormat="1" ht="12.75" customHeight="1" x14ac:dyDescent="0.35">
      <c r="A714" s="31"/>
      <c r="B714" s="39"/>
      <c r="C714" s="34" t="s">
        <v>466</v>
      </c>
      <c r="D714" s="173" t="s">
        <v>13</v>
      </c>
      <c r="E714" s="207"/>
      <c r="F714" s="209">
        <v>10</v>
      </c>
      <c r="G714" s="256"/>
      <c r="H714" s="256"/>
      <c r="I714" s="1"/>
      <c r="J714" s="230"/>
      <c r="K714" s="77"/>
      <c r="M714" s="23"/>
    </row>
    <row r="715" spans="1:14" s="49" customFormat="1" ht="25.5" customHeight="1" x14ac:dyDescent="0.35">
      <c r="A715" s="31"/>
      <c r="B715" s="39"/>
      <c r="C715" s="34" t="s">
        <v>467</v>
      </c>
      <c r="D715" s="173" t="s">
        <v>13</v>
      </c>
      <c r="E715" s="207"/>
      <c r="F715" s="209">
        <v>18</v>
      </c>
      <c r="G715" s="256"/>
      <c r="H715" s="256"/>
      <c r="I715" s="1"/>
      <c r="J715" s="230"/>
      <c r="K715" s="14"/>
      <c r="M715" s="23"/>
    </row>
    <row r="716" spans="1:14" s="49" customFormat="1" ht="12.75" customHeight="1" x14ac:dyDescent="0.35">
      <c r="A716" s="31"/>
      <c r="B716" s="39"/>
      <c r="C716" s="34" t="s">
        <v>468</v>
      </c>
      <c r="D716" s="173" t="s">
        <v>13</v>
      </c>
      <c r="E716" s="207"/>
      <c r="F716" s="209">
        <v>12</v>
      </c>
      <c r="G716" s="256"/>
      <c r="H716" s="256"/>
      <c r="I716" s="1"/>
      <c r="J716" s="230"/>
      <c r="K716" s="14"/>
      <c r="M716" s="23"/>
    </row>
    <row r="717" spans="1:14" s="49" customFormat="1" ht="12.75" customHeight="1" x14ac:dyDescent="0.35">
      <c r="A717" s="31"/>
      <c r="B717" s="39"/>
      <c r="C717" s="34" t="s">
        <v>469</v>
      </c>
      <c r="D717" s="173" t="s">
        <v>13</v>
      </c>
      <c r="E717" s="207"/>
      <c r="F717" s="209">
        <v>8</v>
      </c>
      <c r="G717" s="256"/>
      <c r="H717" s="256"/>
      <c r="I717" s="1"/>
      <c r="J717" s="230"/>
      <c r="K717" s="14"/>
      <c r="M717" s="23"/>
    </row>
    <row r="718" spans="1:14" s="48" customFormat="1" x14ac:dyDescent="0.35">
      <c r="A718" s="31"/>
      <c r="B718" s="39"/>
      <c r="C718" s="33" t="s">
        <v>546</v>
      </c>
      <c r="D718" s="173"/>
      <c r="E718" s="207"/>
      <c r="F718" s="229"/>
      <c r="G718" s="256"/>
      <c r="H718" s="256"/>
      <c r="I718" s="1"/>
      <c r="J718" s="230"/>
      <c r="K718" s="77"/>
      <c r="M718" s="23"/>
      <c r="N718" s="4"/>
    </row>
    <row r="719" spans="1:14" s="4" customFormat="1" ht="39.5" x14ac:dyDescent="0.35">
      <c r="A719" s="19">
        <v>3</v>
      </c>
      <c r="B719" s="19" t="s">
        <v>470</v>
      </c>
      <c r="C719" s="20" t="s">
        <v>471</v>
      </c>
      <c r="D719" s="143" t="s">
        <v>27</v>
      </c>
      <c r="E719" s="234"/>
      <c r="F719" s="229">
        <v>0.18</v>
      </c>
      <c r="G719" s="269"/>
      <c r="H719" s="269"/>
      <c r="I719" s="1"/>
      <c r="J719" s="230"/>
      <c r="M719" s="23"/>
    </row>
    <row r="720" spans="1:14" s="4" customFormat="1" ht="25.5" customHeight="1" x14ac:dyDescent="0.35">
      <c r="A720" s="21"/>
      <c r="B720" s="21"/>
      <c r="C720" s="22" t="s">
        <v>2</v>
      </c>
      <c r="D720" s="130" t="s">
        <v>11</v>
      </c>
      <c r="E720" s="129">
        <v>64.239999999999995</v>
      </c>
      <c r="F720" s="170">
        <f>E720*F719</f>
        <v>11.563199999999998</v>
      </c>
      <c r="G720" s="256"/>
      <c r="H720" s="257"/>
      <c r="I720" s="1"/>
      <c r="J720" s="230"/>
      <c r="M720" s="23"/>
    </row>
    <row r="721" spans="1:14" s="4" customFormat="1" ht="38.25" customHeight="1" x14ac:dyDescent="0.35">
      <c r="A721" s="21"/>
      <c r="B721" s="21"/>
      <c r="C721" s="22" t="s">
        <v>472</v>
      </c>
      <c r="D721" s="190" t="s">
        <v>88</v>
      </c>
      <c r="E721" s="129">
        <v>100</v>
      </c>
      <c r="F721" s="170">
        <f>E721*F719</f>
        <v>18</v>
      </c>
      <c r="G721" s="270"/>
      <c r="H721" s="257"/>
      <c r="I721" s="1"/>
      <c r="J721" s="230"/>
      <c r="M721" s="23"/>
    </row>
    <row r="722" spans="1:14" s="4" customFormat="1" ht="25.5" customHeight="1" x14ac:dyDescent="0.35">
      <c r="A722" s="30"/>
      <c r="B722" s="30"/>
      <c r="C722" s="29" t="s">
        <v>473</v>
      </c>
      <c r="D722" s="87" t="s">
        <v>13</v>
      </c>
      <c r="E722" s="206"/>
      <c r="F722" s="185">
        <v>10</v>
      </c>
      <c r="G722" s="292"/>
      <c r="H722" s="256"/>
      <c r="I722" s="1"/>
      <c r="J722" s="230"/>
      <c r="M722" s="23"/>
    </row>
    <row r="723" spans="1:14" s="4" customFormat="1" ht="25.5" customHeight="1" x14ac:dyDescent="0.35">
      <c r="A723" s="30"/>
      <c r="B723" s="30"/>
      <c r="C723" s="29" t="s">
        <v>474</v>
      </c>
      <c r="D723" s="87" t="s">
        <v>13</v>
      </c>
      <c r="E723" s="206"/>
      <c r="F723" s="185">
        <v>6</v>
      </c>
      <c r="G723" s="292"/>
      <c r="H723" s="256"/>
      <c r="I723" s="1"/>
      <c r="J723" s="230"/>
      <c r="M723" s="23"/>
    </row>
    <row r="724" spans="1:14" s="4" customFormat="1" ht="25.5" customHeight="1" x14ac:dyDescent="0.35">
      <c r="A724" s="30"/>
      <c r="B724" s="30"/>
      <c r="C724" s="29" t="s">
        <v>475</v>
      </c>
      <c r="D724" s="87" t="s">
        <v>13</v>
      </c>
      <c r="E724" s="206"/>
      <c r="F724" s="185">
        <v>6</v>
      </c>
      <c r="G724" s="292"/>
      <c r="H724" s="256"/>
      <c r="I724" s="1"/>
      <c r="J724" s="230"/>
      <c r="M724" s="23"/>
    </row>
    <row r="725" spans="1:14" s="4" customFormat="1" ht="39.5" x14ac:dyDescent="0.35">
      <c r="A725" s="25">
        <v>4</v>
      </c>
      <c r="B725" s="25" t="s">
        <v>476</v>
      </c>
      <c r="C725" s="20" t="s">
        <v>477</v>
      </c>
      <c r="D725" s="197" t="s">
        <v>27</v>
      </c>
      <c r="E725" s="235"/>
      <c r="F725" s="229">
        <v>0.2</v>
      </c>
      <c r="G725" s="284"/>
      <c r="H725" s="284"/>
      <c r="I725" s="1"/>
      <c r="J725" s="230"/>
      <c r="M725" s="23"/>
    </row>
    <row r="726" spans="1:14" s="4" customFormat="1" ht="25.5" customHeight="1" x14ac:dyDescent="0.35">
      <c r="A726" s="21"/>
      <c r="B726" s="21"/>
      <c r="C726" s="22" t="s">
        <v>2</v>
      </c>
      <c r="D726" s="130" t="s">
        <v>11</v>
      </c>
      <c r="E726" s="129">
        <v>61.6</v>
      </c>
      <c r="F726" s="170">
        <f>E726*F725</f>
        <v>12.32</v>
      </c>
      <c r="G726" s="256"/>
      <c r="H726" s="257"/>
      <c r="I726" s="1"/>
      <c r="J726" s="230"/>
      <c r="M726" s="23"/>
    </row>
    <row r="727" spans="1:14" s="4" customFormat="1" ht="51" customHeight="1" x14ac:dyDescent="0.35">
      <c r="A727" s="21"/>
      <c r="B727" s="21"/>
      <c r="C727" s="22" t="s">
        <v>478</v>
      </c>
      <c r="D727" s="190" t="s">
        <v>88</v>
      </c>
      <c r="E727" s="129">
        <v>100</v>
      </c>
      <c r="F727" s="170">
        <f>E727*F725</f>
        <v>20</v>
      </c>
      <c r="G727" s="286"/>
      <c r="H727" s="257"/>
      <c r="I727" s="1"/>
      <c r="J727" s="230"/>
      <c r="M727" s="23"/>
    </row>
    <row r="728" spans="1:14" s="4" customFormat="1" ht="25.5" customHeight="1" x14ac:dyDescent="0.35">
      <c r="A728" s="28"/>
      <c r="B728" s="28"/>
      <c r="C728" s="29" t="s">
        <v>479</v>
      </c>
      <c r="D728" s="130" t="s">
        <v>13</v>
      </c>
      <c r="E728" s="198"/>
      <c r="F728" s="192">
        <v>10</v>
      </c>
      <c r="G728" s="287"/>
      <c r="H728" s="256"/>
      <c r="I728" s="1"/>
      <c r="J728" s="230"/>
      <c r="M728" s="23"/>
    </row>
    <row r="729" spans="1:14" s="4" customFormat="1" ht="25.5" customHeight="1" x14ac:dyDescent="0.35">
      <c r="A729" s="28"/>
      <c r="B729" s="28"/>
      <c r="C729" s="29" t="s">
        <v>480</v>
      </c>
      <c r="D729" s="130" t="s">
        <v>13</v>
      </c>
      <c r="E729" s="198"/>
      <c r="F729" s="192">
        <v>6</v>
      </c>
      <c r="G729" s="287"/>
      <c r="H729" s="256"/>
      <c r="I729" s="1"/>
      <c r="J729" s="230"/>
      <c r="M729" s="23"/>
    </row>
    <row r="730" spans="1:14" s="4" customFormat="1" ht="25.5" customHeight="1" x14ac:dyDescent="0.35">
      <c r="A730" s="28"/>
      <c r="B730" s="28"/>
      <c r="C730" s="29" t="s">
        <v>481</v>
      </c>
      <c r="D730" s="130" t="s">
        <v>13</v>
      </c>
      <c r="E730" s="198"/>
      <c r="F730" s="192">
        <v>12</v>
      </c>
      <c r="G730" s="287"/>
      <c r="H730" s="256"/>
      <c r="I730" s="1"/>
      <c r="J730" s="230"/>
    </row>
    <row r="731" spans="1:14" x14ac:dyDescent="0.35">
      <c r="A731" s="117"/>
      <c r="B731" s="117"/>
      <c r="C731" s="33" t="s">
        <v>497</v>
      </c>
      <c r="D731" s="193"/>
      <c r="E731" s="193"/>
      <c r="F731" s="229"/>
      <c r="G731" s="280"/>
      <c r="H731" s="280"/>
      <c r="J731" s="230"/>
      <c r="K731" s="50"/>
      <c r="N731" s="4"/>
    </row>
    <row r="732" spans="1:14" s="49" customFormat="1" x14ac:dyDescent="0.35">
      <c r="A732" s="31"/>
      <c r="B732" s="39"/>
      <c r="C732" s="33" t="s">
        <v>498</v>
      </c>
      <c r="D732" s="173"/>
      <c r="E732" s="207"/>
      <c r="F732" s="229"/>
      <c r="G732" s="256"/>
      <c r="H732" s="256"/>
      <c r="I732" s="1"/>
      <c r="J732" s="230"/>
      <c r="K732" s="50"/>
      <c r="N732" s="4"/>
    </row>
    <row r="733" spans="1:14" s="42" customFormat="1" x14ac:dyDescent="0.35">
      <c r="A733" s="37">
        <v>1</v>
      </c>
      <c r="B733" s="37" t="s">
        <v>37</v>
      </c>
      <c r="C733" s="146" t="s">
        <v>547</v>
      </c>
      <c r="D733" s="194" t="s">
        <v>16</v>
      </c>
      <c r="E733" s="195"/>
      <c r="F733" s="229">
        <v>3.0882999999999998</v>
      </c>
      <c r="G733" s="281"/>
      <c r="H733" s="299"/>
      <c r="I733" s="1"/>
      <c r="J733" s="230"/>
      <c r="K733" s="50"/>
      <c r="N733" s="4"/>
    </row>
    <row r="734" spans="1:14" s="41" customFormat="1" ht="26.25" customHeight="1" x14ac:dyDescent="0.35">
      <c r="A734" s="37"/>
      <c r="B734" s="82"/>
      <c r="C734" s="76" t="s">
        <v>2</v>
      </c>
      <c r="D734" s="87" t="s">
        <v>11</v>
      </c>
      <c r="E734" s="196">
        <v>111.2</v>
      </c>
      <c r="F734" s="170">
        <f>E734*F733</f>
        <v>343.41895999999997</v>
      </c>
      <c r="G734" s="256"/>
      <c r="H734" s="257"/>
      <c r="I734" s="1"/>
      <c r="J734" s="230"/>
      <c r="K734" s="49"/>
    </row>
    <row r="735" spans="1:14" s="41" customFormat="1" ht="26.25" customHeight="1" x14ac:dyDescent="0.35">
      <c r="A735" s="37"/>
      <c r="B735" s="21" t="s">
        <v>244</v>
      </c>
      <c r="C735" s="22" t="s">
        <v>245</v>
      </c>
      <c r="D735" s="173" t="s">
        <v>12</v>
      </c>
      <c r="E735" s="175">
        <v>38.4</v>
      </c>
      <c r="F735" s="170">
        <f>E735*F733</f>
        <v>118.59071999999999</v>
      </c>
      <c r="G735" s="256"/>
      <c r="H735" s="257"/>
      <c r="I735" s="1"/>
      <c r="J735" s="230"/>
      <c r="K735" s="50"/>
    </row>
    <row r="736" spans="1:14" s="42" customFormat="1" x14ac:dyDescent="0.35">
      <c r="A736" s="37">
        <v>2</v>
      </c>
      <c r="B736" s="37" t="s">
        <v>38</v>
      </c>
      <c r="C736" s="146" t="s">
        <v>39</v>
      </c>
      <c r="D736" s="194" t="s">
        <v>20</v>
      </c>
      <c r="E736" s="195"/>
      <c r="F736" s="229">
        <v>24.7</v>
      </c>
      <c r="G736" s="281"/>
      <c r="H736" s="299"/>
      <c r="I736" s="1"/>
      <c r="J736" s="230"/>
      <c r="K736" s="50"/>
      <c r="M736" s="41"/>
      <c r="N736" s="4"/>
    </row>
    <row r="737" spans="1:20" s="41" customFormat="1" ht="26.25" customHeight="1" x14ac:dyDescent="0.35">
      <c r="A737" s="37"/>
      <c r="B737" s="82"/>
      <c r="C737" s="76" t="s">
        <v>2</v>
      </c>
      <c r="D737" s="87" t="s">
        <v>11</v>
      </c>
      <c r="E737" s="196">
        <v>7.8</v>
      </c>
      <c r="F737" s="170">
        <f>E737*F736</f>
        <v>192.66</v>
      </c>
      <c r="G737" s="256"/>
      <c r="H737" s="257"/>
      <c r="I737" s="1"/>
      <c r="J737" s="230"/>
      <c r="K737" s="49"/>
    </row>
    <row r="738" spans="1:20" s="41" customFormat="1" ht="26.25" customHeight="1" x14ac:dyDescent="0.35">
      <c r="A738" s="37"/>
      <c r="B738" s="21" t="s">
        <v>244</v>
      </c>
      <c r="C738" s="22" t="s">
        <v>245</v>
      </c>
      <c r="D738" s="173" t="s">
        <v>12</v>
      </c>
      <c r="E738" s="175">
        <v>3.72</v>
      </c>
      <c r="F738" s="170">
        <f>E738*F736</f>
        <v>91.884</v>
      </c>
      <c r="G738" s="256"/>
      <c r="H738" s="257"/>
      <c r="I738" s="1"/>
      <c r="J738" s="230"/>
      <c r="K738" s="50"/>
    </row>
    <row r="739" spans="1:20" s="92" customFormat="1" ht="39.5" x14ac:dyDescent="0.35">
      <c r="A739" s="151" t="s">
        <v>42</v>
      </c>
      <c r="B739" s="151" t="s">
        <v>43</v>
      </c>
      <c r="C739" s="152" t="s">
        <v>44</v>
      </c>
      <c r="D739" s="200" t="s">
        <v>45</v>
      </c>
      <c r="E739" s="227"/>
      <c r="F739" s="229">
        <v>75.2</v>
      </c>
      <c r="G739" s="305"/>
      <c r="H739" s="306"/>
      <c r="I739" s="1"/>
      <c r="J739" s="230"/>
      <c r="K739" s="50"/>
      <c r="M739" s="41"/>
      <c r="N739" s="4"/>
    </row>
    <row r="740" spans="1:20" s="92" customFormat="1" ht="26.25" customHeight="1" x14ac:dyDescent="0.35">
      <c r="A740" s="153"/>
      <c r="B740" s="153" t="s">
        <v>41</v>
      </c>
      <c r="C740" s="154" t="s">
        <v>2</v>
      </c>
      <c r="D740" s="216" t="s">
        <v>11</v>
      </c>
      <c r="E740" s="217">
        <v>2.41</v>
      </c>
      <c r="F740" s="170">
        <f>E740*F739</f>
        <v>181.23200000000003</v>
      </c>
      <c r="G740" s="256"/>
      <c r="H740" s="257"/>
      <c r="I740" s="1"/>
      <c r="J740" s="230"/>
      <c r="M740" s="41"/>
    </row>
    <row r="741" spans="1:20" s="92" customFormat="1" ht="26.25" customHeight="1" x14ac:dyDescent="0.35">
      <c r="A741" s="153"/>
      <c r="B741" s="153"/>
      <c r="C741" s="154" t="s">
        <v>46</v>
      </c>
      <c r="D741" s="216" t="s">
        <v>12</v>
      </c>
      <c r="E741" s="217">
        <v>0.35</v>
      </c>
      <c r="F741" s="170">
        <f>E741*F739</f>
        <v>26.32</v>
      </c>
      <c r="G741" s="307"/>
      <c r="H741" s="257"/>
      <c r="I741" s="1"/>
      <c r="J741" s="230"/>
      <c r="K741" s="93"/>
      <c r="M741" s="41"/>
    </row>
    <row r="742" spans="1:20" s="92" customFormat="1" ht="26.25" customHeight="1" x14ac:dyDescent="0.35">
      <c r="A742" s="153"/>
      <c r="B742" s="153"/>
      <c r="C742" s="154" t="s">
        <v>47</v>
      </c>
      <c r="D742" s="216" t="s">
        <v>13</v>
      </c>
      <c r="E742" s="217">
        <v>0.09</v>
      </c>
      <c r="F742" s="170">
        <f>E742*F739</f>
        <v>6.7679999999999998</v>
      </c>
      <c r="G742" s="307"/>
      <c r="H742" s="257"/>
      <c r="I742" s="1"/>
      <c r="J742" s="230"/>
      <c r="K742" s="50"/>
      <c r="M742" s="41"/>
    </row>
    <row r="743" spans="1:20" s="42" customFormat="1" ht="39.5" x14ac:dyDescent="0.35">
      <c r="A743" s="37">
        <v>4</v>
      </c>
      <c r="B743" s="37" t="s">
        <v>48</v>
      </c>
      <c r="C743" s="146" t="s">
        <v>49</v>
      </c>
      <c r="D743" s="194" t="s">
        <v>20</v>
      </c>
      <c r="E743" s="195"/>
      <c r="F743" s="229">
        <v>24.25</v>
      </c>
      <c r="G743" s="281"/>
      <c r="H743" s="299"/>
      <c r="I743" s="1"/>
      <c r="J743" s="230"/>
      <c r="K743" s="50"/>
      <c r="M743" s="41"/>
      <c r="N743" s="4"/>
    </row>
    <row r="744" spans="1:20" s="41" customFormat="1" ht="26.25" customHeight="1" x14ac:dyDescent="0.35">
      <c r="A744" s="37"/>
      <c r="B744" s="82"/>
      <c r="C744" s="76" t="s">
        <v>2</v>
      </c>
      <c r="D744" s="87" t="s">
        <v>11</v>
      </c>
      <c r="E744" s="196">
        <v>34.700000000000003</v>
      </c>
      <c r="F744" s="170">
        <f>E744*F743</f>
        <v>841.47500000000002</v>
      </c>
      <c r="G744" s="256"/>
      <c r="H744" s="257"/>
      <c r="I744" s="1"/>
      <c r="J744" s="230"/>
      <c r="K744" s="49"/>
    </row>
    <row r="745" spans="1:20" s="41" customFormat="1" ht="26.25" customHeight="1" x14ac:dyDescent="0.35">
      <c r="A745" s="37"/>
      <c r="B745" s="21" t="s">
        <v>244</v>
      </c>
      <c r="C745" s="22" t="s">
        <v>245</v>
      </c>
      <c r="D745" s="173" t="s">
        <v>12</v>
      </c>
      <c r="E745" s="175">
        <v>31.78</v>
      </c>
      <c r="F745" s="170">
        <f>E745*F743</f>
        <v>770.66500000000008</v>
      </c>
      <c r="G745" s="256"/>
      <c r="H745" s="257"/>
      <c r="I745" s="1"/>
      <c r="J745" s="230"/>
      <c r="K745" s="50"/>
    </row>
    <row r="746" spans="1:20" s="92" customFormat="1" ht="39.5" x14ac:dyDescent="0.35">
      <c r="A746" s="151" t="s">
        <v>50</v>
      </c>
      <c r="B746" s="151" t="s">
        <v>43</v>
      </c>
      <c r="C746" s="152" t="s">
        <v>51</v>
      </c>
      <c r="D746" s="200" t="s">
        <v>45</v>
      </c>
      <c r="E746" s="227"/>
      <c r="F746" s="229">
        <v>32</v>
      </c>
      <c r="G746" s="305"/>
      <c r="H746" s="306"/>
      <c r="I746" s="1"/>
      <c r="J746" s="230"/>
      <c r="K746" s="50"/>
      <c r="M746" s="41"/>
      <c r="N746" s="4"/>
    </row>
    <row r="747" spans="1:20" s="92" customFormat="1" ht="26.25" customHeight="1" x14ac:dyDescent="0.35">
      <c r="A747" s="153"/>
      <c r="B747" s="153" t="s">
        <v>41</v>
      </c>
      <c r="C747" s="154" t="s">
        <v>2</v>
      </c>
      <c r="D747" s="216" t="s">
        <v>11</v>
      </c>
      <c r="E747" s="217">
        <v>2.41</v>
      </c>
      <c r="F747" s="170">
        <f>E747*F746</f>
        <v>77.12</v>
      </c>
      <c r="G747" s="256"/>
      <c r="H747" s="257"/>
      <c r="I747" s="1"/>
      <c r="J747" s="230"/>
      <c r="M747" s="41"/>
    </row>
    <row r="748" spans="1:20" s="92" customFormat="1" ht="26.25" customHeight="1" x14ac:dyDescent="0.35">
      <c r="A748" s="153"/>
      <c r="B748" s="153"/>
      <c r="C748" s="154" t="s">
        <v>46</v>
      </c>
      <c r="D748" s="216" t="s">
        <v>12</v>
      </c>
      <c r="E748" s="217">
        <v>0.35</v>
      </c>
      <c r="F748" s="170">
        <f>E748*F746</f>
        <v>11.2</v>
      </c>
      <c r="G748" s="307"/>
      <c r="H748" s="257"/>
      <c r="I748" s="1"/>
      <c r="J748" s="230"/>
      <c r="K748" s="93"/>
      <c r="M748" s="41"/>
    </row>
    <row r="749" spans="1:20" s="92" customFormat="1" ht="26.25" customHeight="1" x14ac:dyDescent="0.35">
      <c r="A749" s="153"/>
      <c r="B749" s="153"/>
      <c r="C749" s="154" t="s">
        <v>47</v>
      </c>
      <c r="D749" s="216" t="s">
        <v>13</v>
      </c>
      <c r="E749" s="217">
        <v>0.09</v>
      </c>
      <c r="F749" s="170">
        <f>E749*F746</f>
        <v>2.88</v>
      </c>
      <c r="G749" s="307"/>
      <c r="H749" s="257"/>
      <c r="I749" s="1"/>
      <c r="J749" s="230"/>
      <c r="K749" s="50"/>
      <c r="M749" s="41"/>
    </row>
    <row r="750" spans="1:20" s="42" customFormat="1" ht="39.5" x14ac:dyDescent="0.35">
      <c r="A750" s="37">
        <v>6</v>
      </c>
      <c r="B750" s="37" t="s">
        <v>48</v>
      </c>
      <c r="C750" s="146" t="s">
        <v>49</v>
      </c>
      <c r="D750" s="194" t="s">
        <v>20</v>
      </c>
      <c r="E750" s="195"/>
      <c r="F750" s="229">
        <v>3.0720000000000001</v>
      </c>
      <c r="G750" s="281"/>
      <c r="H750" s="299"/>
      <c r="I750" s="1"/>
      <c r="J750" s="230"/>
      <c r="K750" s="50"/>
      <c r="M750" s="41"/>
      <c r="N750" s="4"/>
    </row>
    <row r="751" spans="1:20" s="41" customFormat="1" ht="26.25" customHeight="1" x14ac:dyDescent="0.35">
      <c r="A751" s="37"/>
      <c r="B751" s="82"/>
      <c r="C751" s="76" t="s">
        <v>2</v>
      </c>
      <c r="D751" s="87" t="s">
        <v>11</v>
      </c>
      <c r="E751" s="196">
        <v>34.700000000000003</v>
      </c>
      <c r="F751" s="170">
        <f>E751*F750</f>
        <v>106.59840000000001</v>
      </c>
      <c r="G751" s="256"/>
      <c r="H751" s="257"/>
      <c r="I751" s="1"/>
      <c r="J751" s="230"/>
      <c r="K751" s="49"/>
    </row>
    <row r="752" spans="1:20" s="41" customFormat="1" ht="26.25" customHeight="1" x14ac:dyDescent="0.35">
      <c r="A752" s="37"/>
      <c r="B752" s="21" t="s">
        <v>244</v>
      </c>
      <c r="C752" s="22" t="s">
        <v>245</v>
      </c>
      <c r="D752" s="173" t="s">
        <v>12</v>
      </c>
      <c r="E752" s="175">
        <v>31.78</v>
      </c>
      <c r="F752" s="170">
        <f>E752*F750</f>
        <v>97.628160000000008</v>
      </c>
      <c r="G752" s="256"/>
      <c r="H752" s="257"/>
      <c r="I752" s="1"/>
      <c r="J752" s="230"/>
      <c r="K752" s="50"/>
      <c r="T752" s="94"/>
    </row>
    <row r="753" spans="1:14" s="42" customFormat="1" ht="26.5" x14ac:dyDescent="0.35">
      <c r="A753" s="37">
        <v>7</v>
      </c>
      <c r="B753" s="37" t="s">
        <v>509</v>
      </c>
      <c r="C753" s="155" t="s">
        <v>548</v>
      </c>
      <c r="D753" s="194" t="s">
        <v>52</v>
      </c>
      <c r="E753" s="195"/>
      <c r="F753" s="229">
        <v>0.98470000000000002</v>
      </c>
      <c r="G753" s="281"/>
      <c r="H753" s="299"/>
      <c r="I753" s="1"/>
      <c r="J753" s="230"/>
      <c r="K753" s="50"/>
      <c r="M753" s="41"/>
      <c r="N753" s="4"/>
    </row>
    <row r="754" spans="1:14" s="41" customFormat="1" ht="26.25" customHeight="1" x14ac:dyDescent="0.35">
      <c r="A754" s="37"/>
      <c r="B754" s="82"/>
      <c r="C754" s="76" t="s">
        <v>2</v>
      </c>
      <c r="D754" s="87" t="s">
        <v>11</v>
      </c>
      <c r="E754" s="196">
        <v>619</v>
      </c>
      <c r="F754" s="170">
        <f>E754*F753</f>
        <v>609.52930000000003</v>
      </c>
      <c r="G754" s="256"/>
      <c r="H754" s="257"/>
      <c r="I754" s="1"/>
      <c r="J754" s="230"/>
      <c r="K754" s="49"/>
    </row>
    <row r="755" spans="1:14" s="41" customFormat="1" ht="51.75" customHeight="1" x14ac:dyDescent="0.35">
      <c r="A755" s="37"/>
      <c r="B755" s="82"/>
      <c r="C755" s="34" t="s">
        <v>499</v>
      </c>
      <c r="D755" s="173" t="s">
        <v>505</v>
      </c>
      <c r="E755" s="175">
        <v>0.23</v>
      </c>
      <c r="F755" s="170">
        <f>E755*F753</f>
        <v>0.22648100000000002</v>
      </c>
      <c r="G755" s="256"/>
      <c r="H755" s="257"/>
      <c r="I755" s="1"/>
      <c r="J755" s="230"/>
      <c r="K755" s="78"/>
    </row>
    <row r="756" spans="1:14" s="42" customFormat="1" ht="26.5" x14ac:dyDescent="0.35">
      <c r="A756" s="37">
        <v>8</v>
      </c>
      <c r="B756" s="37" t="s">
        <v>53</v>
      </c>
      <c r="C756" s="146" t="s">
        <v>54</v>
      </c>
      <c r="D756" s="194" t="s">
        <v>52</v>
      </c>
      <c r="E756" s="195"/>
      <c r="F756" s="229">
        <v>0.98470000000000002</v>
      </c>
      <c r="G756" s="281"/>
      <c r="H756" s="299"/>
      <c r="I756" s="1"/>
      <c r="J756" s="230"/>
      <c r="K756" s="50"/>
      <c r="M756" s="41"/>
      <c r="N756" s="4"/>
    </row>
    <row r="757" spans="1:14" s="41" customFormat="1" ht="26.25" customHeight="1" x14ac:dyDescent="0.35">
      <c r="A757" s="37"/>
      <c r="B757" s="82"/>
      <c r="C757" s="76" t="s">
        <v>2</v>
      </c>
      <c r="D757" s="87" t="s">
        <v>11</v>
      </c>
      <c r="E757" s="196">
        <v>83</v>
      </c>
      <c r="F757" s="170">
        <f>E757*F756</f>
        <v>81.730100000000007</v>
      </c>
      <c r="G757" s="256"/>
      <c r="H757" s="257"/>
      <c r="I757" s="1"/>
      <c r="J757" s="230"/>
      <c r="K757" s="49"/>
    </row>
    <row r="758" spans="1:14" s="41" customFormat="1" ht="15" customHeight="1" x14ac:dyDescent="0.35">
      <c r="A758" s="37"/>
      <c r="B758" s="82"/>
      <c r="C758" s="34" t="s">
        <v>55</v>
      </c>
      <c r="D758" s="173" t="s">
        <v>12</v>
      </c>
      <c r="E758" s="175">
        <v>42</v>
      </c>
      <c r="F758" s="170">
        <f>E758*F756</f>
        <v>41.357399999999998</v>
      </c>
      <c r="G758" s="256"/>
      <c r="H758" s="257"/>
      <c r="I758" s="1"/>
      <c r="J758" s="230"/>
      <c r="K758" s="50"/>
    </row>
    <row r="759" spans="1:14" s="42" customFormat="1" ht="26.5" x14ac:dyDescent="0.35">
      <c r="A759" s="37">
        <v>9</v>
      </c>
      <c r="B759" s="37" t="s">
        <v>62</v>
      </c>
      <c r="C759" s="155" t="s">
        <v>63</v>
      </c>
      <c r="D759" s="194" t="s">
        <v>64</v>
      </c>
      <c r="E759" s="195"/>
      <c r="F759" s="229">
        <v>7</v>
      </c>
      <c r="G759" s="281"/>
      <c r="H759" s="299"/>
      <c r="I759" s="1"/>
      <c r="J759" s="230"/>
      <c r="K759" s="50"/>
      <c r="M759" s="41"/>
      <c r="N759" s="4"/>
    </row>
    <row r="760" spans="1:14" s="41" customFormat="1" ht="26.25" customHeight="1" x14ac:dyDescent="0.35">
      <c r="A760" s="37"/>
      <c r="B760" s="82"/>
      <c r="C760" s="76" t="s">
        <v>2</v>
      </c>
      <c r="D760" s="87" t="s">
        <v>11</v>
      </c>
      <c r="E760" s="196">
        <v>9.3000000000000007</v>
      </c>
      <c r="F760" s="170">
        <f>E760*F759</f>
        <v>65.100000000000009</v>
      </c>
      <c r="G760" s="256"/>
      <c r="H760" s="257"/>
      <c r="I760" s="1"/>
      <c r="J760" s="230"/>
      <c r="K760" s="49"/>
    </row>
    <row r="761" spans="1:14" s="48" customFormat="1" x14ac:dyDescent="0.35">
      <c r="A761" s="131">
        <v>10</v>
      </c>
      <c r="B761" s="37" t="s">
        <v>56</v>
      </c>
      <c r="C761" s="132" t="s">
        <v>57</v>
      </c>
      <c r="D761" s="194" t="s">
        <v>58</v>
      </c>
      <c r="E761" s="195"/>
      <c r="F761" s="229">
        <v>3.18</v>
      </c>
      <c r="G761" s="281"/>
      <c r="H761" s="281"/>
      <c r="I761" s="1"/>
      <c r="J761" s="230"/>
      <c r="K761" s="50"/>
      <c r="M761" s="41"/>
      <c r="N761" s="4"/>
    </row>
    <row r="762" spans="1:14" s="48" customFormat="1" ht="26.25" customHeight="1" x14ac:dyDescent="0.35">
      <c r="A762" s="131"/>
      <c r="B762" s="36"/>
      <c r="C762" s="133" t="s">
        <v>2</v>
      </c>
      <c r="D762" s="87" t="s">
        <v>11</v>
      </c>
      <c r="E762" s="196">
        <v>214.32</v>
      </c>
      <c r="F762" s="170">
        <f>E762*F761</f>
        <v>681.5376</v>
      </c>
      <c r="G762" s="256"/>
      <c r="H762" s="257"/>
      <c r="I762" s="1"/>
      <c r="J762" s="230"/>
      <c r="K762" s="50"/>
      <c r="M762" s="41"/>
    </row>
    <row r="763" spans="1:14" s="48" customFormat="1" ht="26.5" x14ac:dyDescent="0.35">
      <c r="A763" s="73">
        <v>11</v>
      </c>
      <c r="B763" s="73" t="s">
        <v>510</v>
      </c>
      <c r="C763" s="74" t="s">
        <v>59</v>
      </c>
      <c r="D763" s="176" t="s">
        <v>60</v>
      </c>
      <c r="E763" s="240"/>
      <c r="F763" s="229">
        <v>318</v>
      </c>
      <c r="G763" s="276"/>
      <c r="H763" s="282"/>
      <c r="I763" s="1"/>
      <c r="J763" s="230"/>
      <c r="K763" s="50"/>
      <c r="M763" s="41"/>
      <c r="N763" s="4"/>
    </row>
    <row r="764" spans="1:14" s="48" customFormat="1" ht="26.25" customHeight="1" x14ac:dyDescent="0.35">
      <c r="A764" s="30"/>
      <c r="B764" s="30"/>
      <c r="C764" s="76" t="s">
        <v>61</v>
      </c>
      <c r="D764" s="130" t="s">
        <v>12</v>
      </c>
      <c r="E764" s="184">
        <v>0.21249999999999999</v>
      </c>
      <c r="F764" s="170">
        <f>E764*F763</f>
        <v>67.575000000000003</v>
      </c>
      <c r="G764" s="275"/>
      <c r="H764" s="257"/>
      <c r="I764" s="1"/>
      <c r="J764" s="230"/>
      <c r="K764" s="50"/>
      <c r="M764" s="41"/>
    </row>
    <row r="765" spans="1:14" s="49" customFormat="1" x14ac:dyDescent="0.35">
      <c r="A765" s="31"/>
      <c r="B765" s="39"/>
      <c r="C765" s="33" t="s">
        <v>500</v>
      </c>
      <c r="D765" s="173"/>
      <c r="E765" s="207"/>
      <c r="F765" s="229"/>
      <c r="G765" s="256"/>
      <c r="H765" s="256"/>
      <c r="I765" s="1"/>
      <c r="J765" s="230"/>
      <c r="K765" s="50"/>
      <c r="M765" s="41"/>
      <c r="N765" s="4"/>
    </row>
    <row r="766" spans="1:14" s="55" customFormat="1" ht="26.5" x14ac:dyDescent="0.35">
      <c r="A766" s="37">
        <v>1</v>
      </c>
      <c r="B766" s="73" t="s">
        <v>65</v>
      </c>
      <c r="C766" s="74" t="s">
        <v>66</v>
      </c>
      <c r="D766" s="176" t="s">
        <v>67</v>
      </c>
      <c r="E766" s="231"/>
      <c r="F766" s="229">
        <v>14.9</v>
      </c>
      <c r="G766" s="264"/>
      <c r="H766" s="264"/>
      <c r="I766" s="1"/>
      <c r="J766" s="230"/>
      <c r="K766" s="50"/>
      <c r="M766" s="41"/>
      <c r="N766" s="4"/>
    </row>
    <row r="767" spans="1:14" s="55" customFormat="1" ht="26.25" customHeight="1" x14ac:dyDescent="0.35">
      <c r="A767" s="36"/>
      <c r="B767" s="143"/>
      <c r="C767" s="18" t="s">
        <v>2</v>
      </c>
      <c r="D767" s="87" t="s">
        <v>11</v>
      </c>
      <c r="E767" s="169">
        <f>2.88/1.2</f>
        <v>2.4</v>
      </c>
      <c r="F767" s="170">
        <f>E767*F766</f>
        <v>35.76</v>
      </c>
      <c r="G767" s="256"/>
      <c r="H767" s="257"/>
      <c r="I767" s="1"/>
      <c r="J767" s="230"/>
      <c r="K767" s="51"/>
      <c r="M767" s="41"/>
    </row>
    <row r="768" spans="1:14" s="55" customFormat="1" ht="15" customHeight="1" x14ac:dyDescent="0.35">
      <c r="A768" s="36"/>
      <c r="B768" s="19"/>
      <c r="C768" s="76" t="s">
        <v>68</v>
      </c>
      <c r="D768" s="87" t="s">
        <v>20</v>
      </c>
      <c r="E768" s="215">
        <v>1</v>
      </c>
      <c r="F768" s="170">
        <f>E768*F766</f>
        <v>14.9</v>
      </c>
      <c r="G768" s="299"/>
      <c r="H768" s="257"/>
      <c r="I768" s="1"/>
      <c r="J768" s="230"/>
      <c r="K768" s="50"/>
      <c r="M768" s="41"/>
    </row>
    <row r="769" spans="1:14" s="55" customFormat="1" ht="26.5" x14ac:dyDescent="0.35">
      <c r="A769" s="37">
        <v>2</v>
      </c>
      <c r="B769" s="80" t="s">
        <v>69</v>
      </c>
      <c r="C769" s="81" t="s">
        <v>549</v>
      </c>
      <c r="D769" s="212" t="s">
        <v>16</v>
      </c>
      <c r="E769" s="239"/>
      <c r="F769" s="229">
        <v>2.98</v>
      </c>
      <c r="G769" s="303"/>
      <c r="H769" s="303"/>
      <c r="I769" s="1"/>
      <c r="J769" s="230"/>
      <c r="K769" s="50"/>
      <c r="M769" s="41"/>
      <c r="N769" s="4"/>
    </row>
    <row r="770" spans="1:14" s="55" customFormat="1" ht="26.25" customHeight="1" x14ac:dyDescent="0.35">
      <c r="A770" s="37"/>
      <c r="B770" s="39"/>
      <c r="C770" s="18" t="s">
        <v>70</v>
      </c>
      <c r="D770" s="87" t="s">
        <v>11</v>
      </c>
      <c r="E770" s="169">
        <f>48.78/1.2</f>
        <v>40.650000000000006</v>
      </c>
      <c r="F770" s="170">
        <f>E770*F769</f>
        <v>121.13700000000001</v>
      </c>
      <c r="G770" s="256"/>
      <c r="H770" s="257"/>
      <c r="I770" s="1"/>
      <c r="J770" s="230"/>
      <c r="M770" s="241"/>
    </row>
    <row r="771" spans="1:14" s="55" customFormat="1" ht="15" customHeight="1" x14ac:dyDescent="0.35">
      <c r="A771" s="37"/>
      <c r="B771" s="82"/>
      <c r="C771" s="83" t="s">
        <v>551</v>
      </c>
      <c r="D771" s="173" t="s">
        <v>20</v>
      </c>
      <c r="E771" s="196">
        <v>2.04</v>
      </c>
      <c r="F771" s="170">
        <f>E771*F769</f>
        <v>6.0792000000000002</v>
      </c>
      <c r="G771" s="299"/>
      <c r="H771" s="257"/>
      <c r="I771" s="1"/>
      <c r="J771" s="230"/>
      <c r="K771" s="50"/>
      <c r="M771" s="41"/>
    </row>
    <row r="772" spans="1:14" s="55" customFormat="1" ht="39.5" x14ac:dyDescent="0.35">
      <c r="A772" s="37">
        <v>3</v>
      </c>
      <c r="B772" s="85" t="s">
        <v>71</v>
      </c>
      <c r="C772" s="81" t="s">
        <v>550</v>
      </c>
      <c r="D772" s="212" t="s">
        <v>16</v>
      </c>
      <c r="E772" s="239"/>
      <c r="F772" s="229">
        <v>2.98</v>
      </c>
      <c r="G772" s="303"/>
      <c r="H772" s="303"/>
      <c r="I772" s="1"/>
      <c r="J772" s="230"/>
      <c r="K772" s="50"/>
      <c r="M772" s="41"/>
      <c r="N772" s="4"/>
    </row>
    <row r="773" spans="1:14" s="55" customFormat="1" ht="26.25" customHeight="1" x14ac:dyDescent="0.35">
      <c r="A773" s="37"/>
      <c r="B773" s="82"/>
      <c r="C773" s="18" t="s">
        <v>70</v>
      </c>
      <c r="D773" s="87" t="s">
        <v>11</v>
      </c>
      <c r="E773" s="169">
        <f>1.92*10</f>
        <v>19.2</v>
      </c>
      <c r="F773" s="170">
        <f>E773*F772</f>
        <v>57.216000000000001</v>
      </c>
      <c r="G773" s="256"/>
      <c r="H773" s="257"/>
      <c r="I773" s="1"/>
      <c r="J773" s="230"/>
      <c r="K773" s="56"/>
      <c r="M773" s="41"/>
    </row>
    <row r="774" spans="1:14" s="55" customFormat="1" ht="15" customHeight="1" x14ac:dyDescent="0.35">
      <c r="A774" s="37"/>
      <c r="B774" s="82"/>
      <c r="C774" s="83" t="s">
        <v>551</v>
      </c>
      <c r="D774" s="173" t="s">
        <v>20</v>
      </c>
      <c r="E774" s="196">
        <f>0.51*10</f>
        <v>5.0999999999999996</v>
      </c>
      <c r="F774" s="170">
        <f>E774*F772</f>
        <v>15.197999999999999</v>
      </c>
      <c r="G774" s="299"/>
      <c r="H774" s="257"/>
      <c r="I774" s="1"/>
      <c r="J774" s="230"/>
      <c r="K774" s="50"/>
      <c r="M774" s="41"/>
    </row>
    <row r="775" spans="1:14" s="9" customFormat="1" ht="26.5" x14ac:dyDescent="0.35">
      <c r="A775" s="37">
        <v>4</v>
      </c>
      <c r="B775" s="33" t="s">
        <v>552</v>
      </c>
      <c r="C775" s="38" t="s">
        <v>553</v>
      </c>
      <c r="D775" s="171" t="s">
        <v>16</v>
      </c>
      <c r="E775" s="232"/>
      <c r="F775" s="229">
        <v>1.73</v>
      </c>
      <c r="G775" s="296"/>
      <c r="H775" s="308"/>
      <c r="I775" s="1"/>
      <c r="J775" s="230"/>
      <c r="K775" s="50"/>
      <c r="M775" s="41"/>
      <c r="N775" s="4"/>
    </row>
    <row r="776" spans="1:14" s="9" customFormat="1" ht="26.25" customHeight="1" x14ac:dyDescent="0.35">
      <c r="A776" s="37"/>
      <c r="B776" s="35"/>
      <c r="C776" s="18" t="s">
        <v>70</v>
      </c>
      <c r="D776" s="87" t="s">
        <v>11</v>
      </c>
      <c r="E776" s="169">
        <v>5.71</v>
      </c>
      <c r="F776" s="170">
        <f>E776*F775</f>
        <v>9.8782999999999994</v>
      </c>
      <c r="G776" s="256"/>
      <c r="H776" s="257"/>
      <c r="I776" s="1"/>
      <c r="J776" s="230"/>
      <c r="M776" s="41"/>
    </row>
    <row r="777" spans="1:14" s="9" customFormat="1" ht="39" customHeight="1" x14ac:dyDescent="0.35">
      <c r="A777" s="37"/>
      <c r="B777" s="35"/>
      <c r="C777" s="34" t="s">
        <v>554</v>
      </c>
      <c r="D777" s="173" t="s">
        <v>15</v>
      </c>
      <c r="E777" s="211">
        <v>540</v>
      </c>
      <c r="F777" s="170">
        <f>E777*F775</f>
        <v>934.2</v>
      </c>
      <c r="G777" s="309"/>
      <c r="H777" s="257"/>
      <c r="I777" s="1"/>
      <c r="J777" s="230"/>
      <c r="K777" s="50"/>
      <c r="M777" s="41"/>
    </row>
    <row r="778" spans="1:14" s="64" customFormat="1" ht="15" customHeight="1" x14ac:dyDescent="0.35">
      <c r="A778" s="39"/>
      <c r="B778" s="126"/>
      <c r="C778" s="127" t="s">
        <v>89</v>
      </c>
      <c r="D778" s="182" t="s">
        <v>15</v>
      </c>
      <c r="E778" s="183">
        <v>30</v>
      </c>
      <c r="F778" s="170">
        <f>E778*F775</f>
        <v>51.9</v>
      </c>
      <c r="G778" s="265"/>
      <c r="H778" s="257"/>
      <c r="I778" s="1"/>
      <c r="J778" s="230"/>
      <c r="K778" s="50"/>
      <c r="M778" s="41"/>
    </row>
    <row r="779" spans="1:14" s="3" customFormat="1" ht="39.5" x14ac:dyDescent="0.35">
      <c r="A779" s="19">
        <v>5</v>
      </c>
      <c r="B779" s="19" t="s">
        <v>72</v>
      </c>
      <c r="C779" s="20" t="s">
        <v>73</v>
      </c>
      <c r="D779" s="143" t="s">
        <v>24</v>
      </c>
      <c r="E779" s="232"/>
      <c r="F779" s="229">
        <v>1.73</v>
      </c>
      <c r="G779" s="261"/>
      <c r="H779" s="278"/>
      <c r="I779" s="1"/>
      <c r="J779" s="230"/>
      <c r="K779" s="50"/>
      <c r="L779" s="5"/>
      <c r="M779" s="41"/>
      <c r="N779" s="4"/>
    </row>
    <row r="780" spans="1:14" s="3" customFormat="1" ht="26.25" customHeight="1" x14ac:dyDescent="0.35">
      <c r="A780" s="21"/>
      <c r="B780" s="21"/>
      <c r="C780" s="18" t="s">
        <v>70</v>
      </c>
      <c r="D780" s="87" t="s">
        <v>11</v>
      </c>
      <c r="E780" s="169">
        <f>23.808/1.2</f>
        <v>19.84</v>
      </c>
      <c r="F780" s="170">
        <f>E780*F779</f>
        <v>34.3232</v>
      </c>
      <c r="G780" s="256"/>
      <c r="H780" s="257"/>
      <c r="I780" s="1"/>
      <c r="J780" s="230"/>
      <c r="L780" s="5"/>
      <c r="M780" s="41"/>
    </row>
    <row r="781" spans="1:14" s="3" customFormat="1" ht="39" customHeight="1" x14ac:dyDescent="0.35">
      <c r="A781" s="21"/>
      <c r="B781" s="21" t="s">
        <v>74</v>
      </c>
      <c r="C781" s="22" t="s">
        <v>75</v>
      </c>
      <c r="D781" s="190" t="s">
        <v>17</v>
      </c>
      <c r="E781" s="129">
        <v>102</v>
      </c>
      <c r="F781" s="170">
        <f>E781*F779</f>
        <v>176.46</v>
      </c>
      <c r="G781" s="270"/>
      <c r="H781" s="257"/>
      <c r="I781" s="1"/>
      <c r="J781" s="230"/>
      <c r="K781" s="50"/>
      <c r="L781" s="5"/>
      <c r="M781" s="41"/>
    </row>
    <row r="782" spans="1:14" s="3" customFormat="1" ht="26.25" customHeight="1" x14ac:dyDescent="0.35">
      <c r="A782" s="21"/>
      <c r="B782" s="21" t="s">
        <v>76</v>
      </c>
      <c r="C782" s="22" t="s">
        <v>77</v>
      </c>
      <c r="D782" s="190" t="s">
        <v>17</v>
      </c>
      <c r="E782" s="129">
        <v>104</v>
      </c>
      <c r="F782" s="170">
        <f>E782*F779</f>
        <v>179.92</v>
      </c>
      <c r="G782" s="270"/>
      <c r="H782" s="257"/>
      <c r="I782" s="1"/>
      <c r="J782" s="230"/>
      <c r="K782" s="50"/>
      <c r="L782" s="5"/>
      <c r="M782" s="41"/>
    </row>
    <row r="783" spans="1:14" s="3" customFormat="1" ht="26.5" x14ac:dyDescent="0.35">
      <c r="A783" s="19">
        <v>6</v>
      </c>
      <c r="B783" s="19" t="s">
        <v>78</v>
      </c>
      <c r="C783" s="20" t="s">
        <v>79</v>
      </c>
      <c r="D783" s="143" t="s">
        <v>27</v>
      </c>
      <c r="E783" s="232"/>
      <c r="F783" s="229">
        <v>1.37</v>
      </c>
      <c r="G783" s="261"/>
      <c r="H783" s="278"/>
      <c r="I783" s="1"/>
      <c r="J783" s="230"/>
      <c r="K783" s="50"/>
      <c r="L783" s="5"/>
      <c r="M783" s="41"/>
      <c r="N783" s="4"/>
    </row>
    <row r="784" spans="1:14" s="3" customFormat="1" ht="26.25" customHeight="1" x14ac:dyDescent="0.35">
      <c r="A784" s="21"/>
      <c r="B784" s="21" t="s">
        <v>21</v>
      </c>
      <c r="C784" s="18" t="s">
        <v>70</v>
      </c>
      <c r="D784" s="87" t="s">
        <v>11</v>
      </c>
      <c r="E784" s="169">
        <v>7.992</v>
      </c>
      <c r="F784" s="170">
        <f>E784*F783</f>
        <v>10.94904</v>
      </c>
      <c r="G784" s="256"/>
      <c r="H784" s="257"/>
      <c r="I784" s="1"/>
      <c r="J784" s="230"/>
      <c r="L784" s="5"/>
      <c r="M784" s="41"/>
    </row>
    <row r="785" spans="1:14" s="3" customFormat="1" ht="15" customHeight="1" x14ac:dyDescent="0.35">
      <c r="A785" s="21"/>
      <c r="B785" s="21" t="s">
        <v>22</v>
      </c>
      <c r="C785" s="22" t="s">
        <v>14</v>
      </c>
      <c r="D785" s="130" t="s">
        <v>12</v>
      </c>
      <c r="E785" s="129">
        <v>1.33</v>
      </c>
      <c r="F785" s="170">
        <f>E785*F783</f>
        <v>1.8221000000000003</v>
      </c>
      <c r="G785" s="270"/>
      <c r="H785" s="257"/>
      <c r="I785" s="1"/>
      <c r="J785" s="230"/>
      <c r="L785" s="5"/>
      <c r="M785" s="41"/>
    </row>
    <row r="786" spans="1:14" s="3" customFormat="1" ht="15" customHeight="1" x14ac:dyDescent="0.35">
      <c r="A786" s="21"/>
      <c r="B786" s="21" t="s">
        <v>80</v>
      </c>
      <c r="C786" s="22" t="s">
        <v>81</v>
      </c>
      <c r="D786" s="130" t="s">
        <v>12</v>
      </c>
      <c r="E786" s="129">
        <v>2.0099999999999998</v>
      </c>
      <c r="F786" s="170">
        <f>E786*F783</f>
        <v>2.7536999999999998</v>
      </c>
      <c r="G786" s="270"/>
      <c r="H786" s="257"/>
      <c r="I786" s="1"/>
      <c r="J786" s="230"/>
      <c r="L786" s="5"/>
      <c r="M786" s="41"/>
    </row>
    <row r="787" spans="1:14" s="3" customFormat="1" ht="26.25" customHeight="1" x14ac:dyDescent="0.35">
      <c r="A787" s="21"/>
      <c r="B787" s="21" t="s">
        <v>82</v>
      </c>
      <c r="C787" s="22" t="s">
        <v>83</v>
      </c>
      <c r="D787" s="190" t="s">
        <v>13</v>
      </c>
      <c r="E787" s="129">
        <v>263</v>
      </c>
      <c r="F787" s="170">
        <f>E787*F783</f>
        <v>360.31</v>
      </c>
      <c r="G787" s="270"/>
      <c r="H787" s="257"/>
      <c r="I787" s="1"/>
      <c r="J787" s="230"/>
      <c r="K787" s="50"/>
      <c r="L787" s="5"/>
      <c r="M787" s="41"/>
    </row>
    <row r="788" spans="1:14" s="3" customFormat="1" ht="26.25" customHeight="1" x14ac:dyDescent="0.35">
      <c r="A788" s="21"/>
      <c r="B788" s="21" t="s">
        <v>84</v>
      </c>
      <c r="C788" s="22" t="s">
        <v>85</v>
      </c>
      <c r="D788" s="190" t="s">
        <v>13</v>
      </c>
      <c r="E788" s="129">
        <v>263</v>
      </c>
      <c r="F788" s="170">
        <f>E788*F783</f>
        <v>360.31</v>
      </c>
      <c r="G788" s="270"/>
      <c r="H788" s="257"/>
      <c r="I788" s="1"/>
      <c r="J788" s="230"/>
      <c r="K788" s="50"/>
      <c r="L788" s="5"/>
      <c r="M788" s="41"/>
    </row>
    <row r="789" spans="1:14" s="3" customFormat="1" ht="26.25" customHeight="1" x14ac:dyDescent="0.35">
      <c r="A789" s="21"/>
      <c r="B789" s="21" t="s">
        <v>86</v>
      </c>
      <c r="C789" s="22" t="s">
        <v>87</v>
      </c>
      <c r="D789" s="190" t="s">
        <v>88</v>
      </c>
      <c r="E789" s="129">
        <v>101</v>
      </c>
      <c r="F789" s="170">
        <f>E789*F783</f>
        <v>138.37</v>
      </c>
      <c r="G789" s="270"/>
      <c r="H789" s="257"/>
      <c r="I789" s="1"/>
      <c r="J789" s="230"/>
      <c r="K789" s="50"/>
      <c r="L789" s="5"/>
      <c r="M789" s="41"/>
    </row>
    <row r="790" spans="1:14" s="16" customFormat="1" ht="39.5" x14ac:dyDescent="0.35">
      <c r="A790" s="73">
        <v>7</v>
      </c>
      <c r="B790" s="73" t="s">
        <v>90</v>
      </c>
      <c r="C790" s="74" t="s">
        <v>97</v>
      </c>
      <c r="D790" s="176" t="s">
        <v>24</v>
      </c>
      <c r="E790" s="231"/>
      <c r="F790" s="229">
        <v>1.3</v>
      </c>
      <c r="G790" s="264"/>
      <c r="H790" s="264"/>
      <c r="I790" s="1"/>
      <c r="J790" s="230"/>
      <c r="K790" s="50"/>
      <c r="M790" s="41"/>
      <c r="N790" s="4"/>
    </row>
    <row r="791" spans="1:14" s="16" customFormat="1" ht="26.25" customHeight="1" x14ac:dyDescent="0.35">
      <c r="A791" s="30"/>
      <c r="B791" s="30"/>
      <c r="C791" s="76" t="s">
        <v>2</v>
      </c>
      <c r="D791" s="87" t="s">
        <v>11</v>
      </c>
      <c r="E791" s="184">
        <v>190.9</v>
      </c>
      <c r="F791" s="170">
        <f>E791*F790</f>
        <v>248.17000000000002</v>
      </c>
      <c r="G791" s="256"/>
      <c r="H791" s="257"/>
      <c r="I791" s="1"/>
      <c r="J791" s="230"/>
      <c r="M791" s="41"/>
    </row>
    <row r="792" spans="1:14" s="16" customFormat="1" ht="26.25" customHeight="1" x14ac:dyDescent="0.35">
      <c r="A792" s="30"/>
      <c r="B792" s="30"/>
      <c r="C792" s="76" t="s">
        <v>91</v>
      </c>
      <c r="D792" s="87" t="s">
        <v>12</v>
      </c>
      <c r="E792" s="184">
        <v>4.5599999999999996</v>
      </c>
      <c r="F792" s="170">
        <f>E792*F790</f>
        <v>5.9279999999999999</v>
      </c>
      <c r="G792" s="275"/>
      <c r="H792" s="257"/>
      <c r="I792" s="1"/>
      <c r="J792" s="230"/>
      <c r="M792" s="41"/>
    </row>
    <row r="793" spans="1:14" s="16" customFormat="1" ht="26.25" customHeight="1" x14ac:dyDescent="0.35">
      <c r="A793" s="30"/>
      <c r="B793" s="30"/>
      <c r="C793" s="120" t="s">
        <v>565</v>
      </c>
      <c r="D793" s="87" t="s">
        <v>17</v>
      </c>
      <c r="E793" s="184">
        <v>101</v>
      </c>
      <c r="F793" s="170">
        <f>E793*F790</f>
        <v>131.30000000000001</v>
      </c>
      <c r="G793" s="275"/>
      <c r="H793" s="257"/>
      <c r="I793" s="1"/>
      <c r="J793" s="230"/>
      <c r="K793" s="50"/>
      <c r="M793" s="41"/>
    </row>
    <row r="794" spans="1:14" s="16" customFormat="1" ht="15" customHeight="1" x14ac:dyDescent="0.35">
      <c r="A794" s="30"/>
      <c r="B794" s="30"/>
      <c r="C794" s="76" t="s">
        <v>89</v>
      </c>
      <c r="D794" s="87" t="s">
        <v>15</v>
      </c>
      <c r="E794" s="184">
        <v>15</v>
      </c>
      <c r="F794" s="170">
        <f>E794*F790</f>
        <v>19.5</v>
      </c>
      <c r="G794" s="275"/>
      <c r="H794" s="257"/>
      <c r="I794" s="1"/>
      <c r="J794" s="230"/>
      <c r="K794" s="50"/>
      <c r="M794" s="41"/>
    </row>
    <row r="795" spans="1:14" s="16" customFormat="1" ht="26.25" customHeight="1" x14ac:dyDescent="0.35">
      <c r="A795" s="30"/>
      <c r="B795" s="30"/>
      <c r="C795" s="76" t="s">
        <v>92</v>
      </c>
      <c r="D795" s="87" t="s">
        <v>3</v>
      </c>
      <c r="E795" s="184">
        <v>1</v>
      </c>
      <c r="F795" s="170">
        <f>E795*F790</f>
        <v>1.3</v>
      </c>
      <c r="G795" s="302"/>
      <c r="H795" s="257"/>
      <c r="I795" s="1"/>
      <c r="J795" s="230"/>
      <c r="K795" s="50"/>
      <c r="M795" s="41"/>
    </row>
    <row r="796" spans="1:14" s="16" customFormat="1" ht="15" customHeight="1" x14ac:dyDescent="0.35">
      <c r="A796" s="30"/>
      <c r="B796" s="30"/>
      <c r="C796" s="76" t="s">
        <v>93</v>
      </c>
      <c r="D796" s="87" t="s">
        <v>15</v>
      </c>
      <c r="E796" s="184">
        <v>20</v>
      </c>
      <c r="F796" s="170">
        <f>E796*F790</f>
        <v>26</v>
      </c>
      <c r="G796" s="275"/>
      <c r="H796" s="257"/>
      <c r="I796" s="1"/>
      <c r="J796" s="230"/>
      <c r="K796" s="50"/>
      <c r="M796" s="41"/>
    </row>
    <row r="797" spans="1:14" s="16" customFormat="1" ht="39.5" x14ac:dyDescent="0.35">
      <c r="A797" s="118">
        <v>8</v>
      </c>
      <c r="B797" s="118" t="s">
        <v>94</v>
      </c>
      <c r="C797" s="119" t="s">
        <v>95</v>
      </c>
      <c r="D797" s="168" t="s">
        <v>27</v>
      </c>
      <c r="E797" s="195"/>
      <c r="F797" s="229">
        <v>0.96</v>
      </c>
      <c r="G797" s="255"/>
      <c r="H797" s="255"/>
      <c r="I797" s="1"/>
      <c r="J797" s="230"/>
      <c r="K797" s="50"/>
      <c r="M797" s="41"/>
      <c r="N797" s="4"/>
    </row>
    <row r="798" spans="1:14" s="16" customFormat="1" ht="26.25" customHeight="1" x14ac:dyDescent="0.35">
      <c r="A798" s="28"/>
      <c r="B798" s="28"/>
      <c r="C798" s="120" t="s">
        <v>2</v>
      </c>
      <c r="D798" s="87" t="s">
        <v>11</v>
      </c>
      <c r="E798" s="191">
        <v>58.2</v>
      </c>
      <c r="F798" s="170">
        <f>E798*F797</f>
        <v>55.872</v>
      </c>
      <c r="G798" s="256"/>
      <c r="H798" s="257"/>
      <c r="I798" s="1"/>
      <c r="J798" s="230"/>
      <c r="M798" s="41"/>
    </row>
    <row r="799" spans="1:14" s="16" customFormat="1" ht="26.25" customHeight="1" x14ac:dyDescent="0.35">
      <c r="A799" s="28"/>
      <c r="B799" s="28"/>
      <c r="C799" s="120" t="s">
        <v>91</v>
      </c>
      <c r="D799" s="130" t="s">
        <v>12</v>
      </c>
      <c r="E799" s="191">
        <v>4.22</v>
      </c>
      <c r="F799" s="170">
        <f>E799*F797</f>
        <v>4.0511999999999997</v>
      </c>
      <c r="G799" s="279"/>
      <c r="H799" s="257"/>
      <c r="I799" s="1"/>
      <c r="J799" s="230"/>
      <c r="M799" s="41"/>
    </row>
    <row r="800" spans="1:14" s="16" customFormat="1" ht="26.25" customHeight="1" x14ac:dyDescent="0.35">
      <c r="A800" s="28"/>
      <c r="B800" s="28"/>
      <c r="C800" s="120" t="s">
        <v>565</v>
      </c>
      <c r="D800" s="130" t="s">
        <v>17</v>
      </c>
      <c r="E800" s="191">
        <v>10</v>
      </c>
      <c r="F800" s="170">
        <f>E800*F797</f>
        <v>9.6</v>
      </c>
      <c r="G800" s="275"/>
      <c r="H800" s="257"/>
      <c r="I800" s="1"/>
      <c r="J800" s="230"/>
      <c r="K800" s="50"/>
      <c r="M800" s="41"/>
    </row>
    <row r="801" spans="1:14" s="16" customFormat="1" ht="15" customHeight="1" x14ac:dyDescent="0.35">
      <c r="A801" s="28"/>
      <c r="B801" s="28"/>
      <c r="C801" s="120" t="s">
        <v>89</v>
      </c>
      <c r="D801" s="130" t="s">
        <v>15</v>
      </c>
      <c r="E801" s="191">
        <v>1.5</v>
      </c>
      <c r="F801" s="170">
        <f>E801*F797</f>
        <v>1.44</v>
      </c>
      <c r="G801" s="279"/>
      <c r="H801" s="257"/>
      <c r="I801" s="1"/>
      <c r="J801" s="230"/>
      <c r="K801" s="50"/>
      <c r="M801" s="41"/>
    </row>
    <row r="802" spans="1:14" s="16" customFormat="1" ht="26.25" customHeight="1" x14ac:dyDescent="0.35">
      <c r="A802" s="28"/>
      <c r="B802" s="28"/>
      <c r="C802" s="120" t="s">
        <v>92</v>
      </c>
      <c r="D802" s="130" t="s">
        <v>3</v>
      </c>
      <c r="E802" s="191">
        <v>3.7499999999999999E-2</v>
      </c>
      <c r="F802" s="170">
        <f>E802*F797</f>
        <v>3.5999999999999997E-2</v>
      </c>
      <c r="G802" s="279"/>
      <c r="H802" s="257"/>
      <c r="I802" s="1"/>
      <c r="J802" s="230"/>
      <c r="K802" s="50"/>
      <c r="M802" s="41"/>
    </row>
    <row r="803" spans="1:14" s="16" customFormat="1" ht="15" customHeight="1" x14ac:dyDescent="0.35">
      <c r="A803" s="28"/>
      <c r="B803" s="28"/>
      <c r="C803" s="120" t="s">
        <v>93</v>
      </c>
      <c r="D803" s="130" t="s">
        <v>15</v>
      </c>
      <c r="E803" s="191">
        <v>2</v>
      </c>
      <c r="F803" s="170">
        <f>E803*F797</f>
        <v>1.92</v>
      </c>
      <c r="G803" s="279"/>
      <c r="H803" s="257"/>
      <c r="I803" s="1"/>
      <c r="J803" s="230"/>
      <c r="K803" s="50"/>
      <c r="M803" s="41"/>
    </row>
    <row r="804" spans="1:14" s="16" customFormat="1" ht="15" customHeight="1" x14ac:dyDescent="0.35">
      <c r="A804" s="28"/>
      <c r="B804" s="28"/>
      <c r="C804" s="120" t="s">
        <v>96</v>
      </c>
      <c r="D804" s="130" t="s">
        <v>18</v>
      </c>
      <c r="E804" s="191"/>
      <c r="F804" s="170">
        <v>96</v>
      </c>
      <c r="G804" s="279"/>
      <c r="H804" s="256"/>
      <c r="I804" s="1"/>
      <c r="J804" s="230"/>
      <c r="K804" s="50"/>
      <c r="M804" s="41"/>
    </row>
    <row r="805" spans="1:14" s="10" customFormat="1" x14ac:dyDescent="0.35">
      <c r="A805" s="37">
        <v>9</v>
      </c>
      <c r="B805" s="31" t="s">
        <v>98</v>
      </c>
      <c r="C805" s="38" t="s">
        <v>99</v>
      </c>
      <c r="D805" s="171" t="s">
        <v>17</v>
      </c>
      <c r="E805" s="232"/>
      <c r="F805" s="229">
        <v>11</v>
      </c>
      <c r="G805" s="262"/>
      <c r="H805" s="263"/>
      <c r="I805" s="1"/>
      <c r="J805" s="230"/>
      <c r="K805" s="50"/>
      <c r="L805" s="5"/>
      <c r="M805" s="41"/>
      <c r="N805" s="4"/>
    </row>
    <row r="806" spans="1:14" s="10" customFormat="1" ht="26.25" customHeight="1" x14ac:dyDescent="0.35">
      <c r="A806" s="36"/>
      <c r="B806" s="39"/>
      <c r="C806" s="34" t="s">
        <v>2</v>
      </c>
      <c r="D806" s="87" t="s">
        <v>11</v>
      </c>
      <c r="E806" s="175">
        <v>1.3</v>
      </c>
      <c r="F806" s="170">
        <f>E806*F805</f>
        <v>14.3</v>
      </c>
      <c r="G806" s="256"/>
      <c r="H806" s="257"/>
      <c r="I806" s="1"/>
      <c r="J806" s="230"/>
      <c r="L806" s="5"/>
      <c r="M806" s="41"/>
    </row>
    <row r="807" spans="1:14" s="10" customFormat="1" ht="15" customHeight="1" x14ac:dyDescent="0.35">
      <c r="A807" s="36"/>
      <c r="B807" s="39"/>
      <c r="C807" s="34" t="s">
        <v>14</v>
      </c>
      <c r="D807" s="87" t="s">
        <v>12</v>
      </c>
      <c r="E807" s="175">
        <v>0.03</v>
      </c>
      <c r="F807" s="170">
        <f>E807*F805</f>
        <v>0.32999999999999996</v>
      </c>
      <c r="G807" s="256"/>
      <c r="H807" s="257"/>
      <c r="I807" s="1"/>
      <c r="J807" s="230"/>
      <c r="L807" s="5"/>
      <c r="M807" s="41"/>
    </row>
    <row r="808" spans="1:14" s="10" customFormat="1" ht="15" customHeight="1" x14ac:dyDescent="0.35">
      <c r="A808" s="36"/>
      <c r="B808" s="39"/>
      <c r="C808" s="34" t="s">
        <v>100</v>
      </c>
      <c r="D808" s="87" t="s">
        <v>12</v>
      </c>
      <c r="E808" s="175">
        <v>0.06</v>
      </c>
      <c r="F808" s="170">
        <f>E808*F805</f>
        <v>0.65999999999999992</v>
      </c>
      <c r="G808" s="256"/>
      <c r="H808" s="257"/>
      <c r="I808" s="1"/>
      <c r="J808" s="230"/>
      <c r="L808" s="5"/>
      <c r="M808" s="41"/>
    </row>
    <row r="809" spans="1:14" s="10" customFormat="1" ht="26.25" customHeight="1" x14ac:dyDescent="0.35">
      <c r="A809" s="36"/>
      <c r="B809" s="39"/>
      <c r="C809" s="34" t="s">
        <v>101</v>
      </c>
      <c r="D809" s="87" t="s">
        <v>12</v>
      </c>
      <c r="E809" s="175">
        <v>0.06</v>
      </c>
      <c r="F809" s="170">
        <f>E809*F805</f>
        <v>0.65999999999999992</v>
      </c>
      <c r="G809" s="256"/>
      <c r="H809" s="257"/>
      <c r="I809" s="1"/>
      <c r="J809" s="230"/>
      <c r="L809" s="5"/>
      <c r="M809" s="41"/>
    </row>
    <row r="810" spans="1:14" s="10" customFormat="1" ht="26.25" customHeight="1" x14ac:dyDescent="0.35">
      <c r="A810" s="36"/>
      <c r="B810" s="39"/>
      <c r="C810" s="34" t="s">
        <v>569</v>
      </c>
      <c r="D810" s="173" t="s">
        <v>17</v>
      </c>
      <c r="E810" s="175">
        <v>2.1</v>
      </c>
      <c r="F810" s="170">
        <f>E810*F805</f>
        <v>23.1</v>
      </c>
      <c r="G810" s="256"/>
      <c r="H810" s="257"/>
      <c r="I810" s="1"/>
      <c r="J810" s="230"/>
      <c r="K810" s="50"/>
      <c r="L810" s="5"/>
      <c r="M810" s="41"/>
    </row>
    <row r="811" spans="1:14" s="10" customFormat="1" ht="26.25" customHeight="1" x14ac:dyDescent="0.35">
      <c r="A811" s="36"/>
      <c r="B811" s="39"/>
      <c r="C811" s="34" t="s">
        <v>102</v>
      </c>
      <c r="D811" s="173" t="s">
        <v>88</v>
      </c>
      <c r="E811" s="175">
        <v>1.5</v>
      </c>
      <c r="F811" s="170">
        <f>E811*F805</f>
        <v>16.5</v>
      </c>
      <c r="G811" s="256"/>
      <c r="H811" s="257"/>
      <c r="I811" s="1"/>
      <c r="J811" s="230"/>
      <c r="K811" s="50"/>
      <c r="L811" s="5"/>
      <c r="M811" s="41"/>
    </row>
    <row r="812" spans="1:14" s="10" customFormat="1" ht="26.25" customHeight="1" x14ac:dyDescent="0.35">
      <c r="A812" s="39"/>
      <c r="B812" s="39"/>
      <c r="C812" s="34" t="s">
        <v>103</v>
      </c>
      <c r="D812" s="173" t="s">
        <v>88</v>
      </c>
      <c r="E812" s="175">
        <v>3.63</v>
      </c>
      <c r="F812" s="170">
        <f>E812*F805</f>
        <v>39.93</v>
      </c>
      <c r="G812" s="256"/>
      <c r="H812" s="257"/>
      <c r="I812" s="1"/>
      <c r="J812" s="230"/>
      <c r="K812" s="50"/>
      <c r="L812" s="5"/>
      <c r="M812" s="41"/>
    </row>
    <row r="813" spans="1:14" s="40" customFormat="1" ht="15" customHeight="1" x14ac:dyDescent="0.35">
      <c r="A813" s="17"/>
      <c r="B813" s="17"/>
      <c r="C813" s="18" t="s">
        <v>104</v>
      </c>
      <c r="D813" s="179" t="s">
        <v>15</v>
      </c>
      <c r="E813" s="180">
        <v>0.14599999999999999</v>
      </c>
      <c r="F813" s="170">
        <f>E813*F805</f>
        <v>1.6059999999999999</v>
      </c>
      <c r="G813" s="271"/>
      <c r="H813" s="257"/>
      <c r="I813" s="1"/>
      <c r="J813" s="230"/>
      <c r="K813" s="50"/>
      <c r="L813" s="5"/>
      <c r="M813" s="41"/>
    </row>
    <row r="814" spans="1:14" s="40" customFormat="1" ht="15" customHeight="1" x14ac:dyDescent="0.35">
      <c r="A814" s="17"/>
      <c r="B814" s="17"/>
      <c r="C814" s="18" t="s">
        <v>105</v>
      </c>
      <c r="D814" s="179" t="s">
        <v>17</v>
      </c>
      <c r="E814" s="169">
        <v>1.05</v>
      </c>
      <c r="F814" s="170">
        <f>E814*F805</f>
        <v>11.55</v>
      </c>
      <c r="G814" s="271"/>
      <c r="H814" s="257"/>
      <c r="I814" s="1"/>
      <c r="J814" s="230"/>
      <c r="K814" s="50"/>
      <c r="L814" s="5"/>
      <c r="M814" s="41"/>
    </row>
    <row r="815" spans="1:14" s="61" customFormat="1" ht="26.5" x14ac:dyDescent="0.35">
      <c r="A815" s="37">
        <v>10</v>
      </c>
      <c r="B815" s="31" t="s">
        <v>106</v>
      </c>
      <c r="C815" s="38" t="s">
        <v>107</v>
      </c>
      <c r="D815" s="171" t="s">
        <v>16</v>
      </c>
      <c r="E815" s="233"/>
      <c r="F815" s="229">
        <v>7.8</v>
      </c>
      <c r="G815" s="262"/>
      <c r="H815" s="263"/>
      <c r="I815" s="1"/>
      <c r="J815" s="230"/>
      <c r="K815" s="50"/>
      <c r="M815" s="41"/>
      <c r="N815" s="4"/>
    </row>
    <row r="816" spans="1:14" s="61" customFormat="1" ht="26.25" customHeight="1" x14ac:dyDescent="0.35">
      <c r="A816" s="83"/>
      <c r="B816" s="39"/>
      <c r="C816" s="18" t="s">
        <v>2</v>
      </c>
      <c r="D816" s="179" t="s">
        <v>11</v>
      </c>
      <c r="E816" s="169">
        <f>154.62/1.2</f>
        <v>128.85000000000002</v>
      </c>
      <c r="F816" s="170">
        <f>E816*F815</f>
        <v>1005.0300000000002</v>
      </c>
      <c r="G816" s="256"/>
      <c r="H816" s="257"/>
      <c r="I816" s="1"/>
      <c r="J816" s="230"/>
      <c r="K816" s="57"/>
      <c r="M816" s="41"/>
    </row>
    <row r="817" spans="1:14" s="61" customFormat="1" ht="15" customHeight="1" x14ac:dyDescent="0.35">
      <c r="A817" s="36"/>
      <c r="B817" s="39"/>
      <c r="C817" s="34" t="s">
        <v>14</v>
      </c>
      <c r="D817" s="87" t="s">
        <v>12</v>
      </c>
      <c r="E817" s="175">
        <v>6</v>
      </c>
      <c r="F817" s="170">
        <f>E817*F815</f>
        <v>46.8</v>
      </c>
      <c r="G817" s="256"/>
      <c r="H817" s="257"/>
      <c r="I817" s="1"/>
      <c r="J817" s="230"/>
      <c r="K817" s="49"/>
      <c r="M817" s="41"/>
    </row>
    <row r="818" spans="1:14" s="61" customFormat="1" ht="15" customHeight="1" x14ac:dyDescent="0.35">
      <c r="A818" s="83"/>
      <c r="B818" s="39"/>
      <c r="C818" s="34" t="s">
        <v>108</v>
      </c>
      <c r="D818" s="87" t="s">
        <v>12</v>
      </c>
      <c r="E818" s="175">
        <v>6</v>
      </c>
      <c r="F818" s="170">
        <f>E818*F815</f>
        <v>46.8</v>
      </c>
      <c r="G818" s="256"/>
      <c r="H818" s="257"/>
      <c r="I818" s="1"/>
      <c r="J818" s="230"/>
      <c r="K818" s="55"/>
      <c r="M818" s="41"/>
    </row>
    <row r="819" spans="1:14" s="61" customFormat="1" ht="39" customHeight="1" x14ac:dyDescent="0.35">
      <c r="A819" s="83"/>
      <c r="B819" s="39"/>
      <c r="C819" s="34" t="s">
        <v>109</v>
      </c>
      <c r="D819" s="173" t="s">
        <v>13</v>
      </c>
      <c r="E819" s="175">
        <v>190</v>
      </c>
      <c r="F819" s="170">
        <f>E819*F815</f>
        <v>1482</v>
      </c>
      <c r="G819" s="256"/>
      <c r="H819" s="257"/>
      <c r="I819" s="1"/>
      <c r="J819" s="230"/>
      <c r="K819" s="50"/>
      <c r="M819" s="41"/>
    </row>
    <row r="820" spans="1:14" s="61" customFormat="1" ht="51.75" customHeight="1" x14ac:dyDescent="0.35">
      <c r="A820" s="83"/>
      <c r="B820" s="39"/>
      <c r="C820" s="34" t="s">
        <v>110</v>
      </c>
      <c r="D820" s="173" t="s">
        <v>13</v>
      </c>
      <c r="E820" s="175">
        <v>500</v>
      </c>
      <c r="F820" s="170">
        <f>E820*F815</f>
        <v>3900</v>
      </c>
      <c r="G820" s="256"/>
      <c r="H820" s="257"/>
      <c r="I820" s="1"/>
      <c r="J820" s="230"/>
      <c r="K820" s="50"/>
      <c r="M820" s="41"/>
    </row>
    <row r="821" spans="1:14" s="61" customFormat="1" ht="26.25" customHeight="1" x14ac:dyDescent="0.35">
      <c r="A821" s="83"/>
      <c r="B821" s="39"/>
      <c r="C821" s="34" t="s">
        <v>569</v>
      </c>
      <c r="D821" s="173" t="s">
        <v>17</v>
      </c>
      <c r="E821" s="175">
        <v>105</v>
      </c>
      <c r="F821" s="170">
        <f>E821*F815</f>
        <v>819</v>
      </c>
      <c r="G821" s="256"/>
      <c r="H821" s="257"/>
      <c r="I821" s="1"/>
      <c r="J821" s="230"/>
      <c r="K821" s="50"/>
      <c r="M821" s="41"/>
    </row>
    <row r="822" spans="1:14" s="61" customFormat="1" ht="26.25" customHeight="1" x14ac:dyDescent="0.35">
      <c r="A822" s="83"/>
      <c r="B822" s="39"/>
      <c r="C822" s="34" t="s">
        <v>103</v>
      </c>
      <c r="D822" s="173" t="s">
        <v>88</v>
      </c>
      <c r="E822" s="175">
        <v>450</v>
      </c>
      <c r="F822" s="170">
        <f>E822*F815</f>
        <v>3510</v>
      </c>
      <c r="G822" s="256"/>
      <c r="H822" s="257"/>
      <c r="I822" s="1"/>
      <c r="J822" s="230"/>
      <c r="K822" s="50"/>
      <c r="M822" s="41"/>
    </row>
    <row r="823" spans="1:14" s="16" customFormat="1" x14ac:dyDescent="0.35">
      <c r="A823" s="73">
        <v>11</v>
      </c>
      <c r="B823" s="73" t="s">
        <v>111</v>
      </c>
      <c r="C823" s="74" t="s">
        <v>112</v>
      </c>
      <c r="D823" s="176" t="s">
        <v>24</v>
      </c>
      <c r="E823" s="231"/>
      <c r="F823" s="229">
        <v>7.8</v>
      </c>
      <c r="G823" s="264"/>
      <c r="H823" s="264"/>
      <c r="I823" s="1"/>
      <c r="J823" s="230"/>
      <c r="K823" s="50"/>
      <c r="M823" s="41"/>
      <c r="N823" s="4"/>
    </row>
    <row r="824" spans="1:14" s="16" customFormat="1" ht="26.25" customHeight="1" x14ac:dyDescent="0.35">
      <c r="A824" s="30"/>
      <c r="B824" s="30"/>
      <c r="C824" s="18" t="s">
        <v>70</v>
      </c>
      <c r="D824" s="87" t="s">
        <v>11</v>
      </c>
      <c r="E824" s="177">
        <f>67.2/1.2</f>
        <v>56.000000000000007</v>
      </c>
      <c r="F824" s="170">
        <f>E824*F823</f>
        <v>436.80000000000007</v>
      </c>
      <c r="G824" s="256"/>
      <c r="H824" s="257"/>
      <c r="I824" s="1"/>
      <c r="J824" s="230"/>
      <c r="M824" s="41"/>
    </row>
    <row r="825" spans="1:14" s="16" customFormat="1" ht="15" customHeight="1" x14ac:dyDescent="0.35">
      <c r="A825" s="30"/>
      <c r="B825" s="30"/>
      <c r="C825" s="76" t="s">
        <v>113</v>
      </c>
      <c r="D825" s="87" t="s">
        <v>19</v>
      </c>
      <c r="E825" s="145">
        <v>0.3</v>
      </c>
      <c r="F825" s="170">
        <f>E825*F823</f>
        <v>2.34</v>
      </c>
      <c r="G825" s="265"/>
      <c r="H825" s="257"/>
      <c r="I825" s="1"/>
      <c r="J825" s="230"/>
      <c r="K825" s="50"/>
      <c r="M825" s="41"/>
    </row>
    <row r="826" spans="1:14" s="16" customFormat="1" ht="15" customHeight="1" x14ac:dyDescent="0.35">
      <c r="A826" s="30"/>
      <c r="B826" s="30"/>
      <c r="C826" s="76" t="s">
        <v>89</v>
      </c>
      <c r="D826" s="87" t="s">
        <v>15</v>
      </c>
      <c r="E826" s="145">
        <v>15</v>
      </c>
      <c r="F826" s="170">
        <f>E826*F823</f>
        <v>117</v>
      </c>
      <c r="G826" s="265"/>
      <c r="H826" s="257"/>
      <c r="I826" s="1"/>
      <c r="J826" s="230"/>
      <c r="K826" s="50"/>
      <c r="M826" s="41"/>
    </row>
    <row r="827" spans="1:14" s="16" customFormat="1" ht="15" customHeight="1" x14ac:dyDescent="0.35">
      <c r="A827" s="30"/>
      <c r="B827" s="30"/>
      <c r="C827" s="76" t="s">
        <v>117</v>
      </c>
      <c r="D827" s="87" t="s">
        <v>88</v>
      </c>
      <c r="E827" s="145"/>
      <c r="F827" s="145">
        <v>120</v>
      </c>
      <c r="G827" s="265"/>
      <c r="H827" s="256"/>
      <c r="I827" s="1"/>
      <c r="J827" s="230"/>
      <c r="K827" s="50"/>
      <c r="M827" s="41"/>
    </row>
    <row r="828" spans="1:14" s="16" customFormat="1" ht="39.5" x14ac:dyDescent="0.35">
      <c r="A828" s="118">
        <v>12</v>
      </c>
      <c r="B828" s="118" t="s">
        <v>114</v>
      </c>
      <c r="C828" s="119" t="s">
        <v>115</v>
      </c>
      <c r="D828" s="168" t="s">
        <v>24</v>
      </c>
      <c r="E828" s="229"/>
      <c r="F828" s="229">
        <v>7.8</v>
      </c>
      <c r="G828" s="255"/>
      <c r="H828" s="255"/>
      <c r="I828" s="1"/>
      <c r="J828" s="230"/>
      <c r="K828" s="50"/>
      <c r="M828" s="41"/>
      <c r="N828" s="4"/>
    </row>
    <row r="829" spans="1:14" s="16" customFormat="1" ht="26.25" customHeight="1" x14ac:dyDescent="0.35">
      <c r="A829" s="28"/>
      <c r="B829" s="28"/>
      <c r="C829" s="18" t="s">
        <v>70</v>
      </c>
      <c r="D829" s="87" t="s">
        <v>11</v>
      </c>
      <c r="E829" s="169">
        <f>51.48/1.2</f>
        <v>42.9</v>
      </c>
      <c r="F829" s="170">
        <f>E829*F828</f>
        <v>334.62</v>
      </c>
      <c r="G829" s="256"/>
      <c r="H829" s="257"/>
      <c r="I829" s="1"/>
      <c r="J829" s="230"/>
      <c r="M829" s="41"/>
    </row>
    <row r="830" spans="1:14" s="16" customFormat="1" ht="15" customHeight="1" x14ac:dyDescent="0.35">
      <c r="A830" s="28"/>
      <c r="B830" s="28"/>
      <c r="C830" s="76" t="s">
        <v>563</v>
      </c>
      <c r="D830" s="130" t="s">
        <v>3</v>
      </c>
      <c r="E830" s="170">
        <v>0.04</v>
      </c>
      <c r="F830" s="170">
        <f>E830*F828</f>
        <v>0.312</v>
      </c>
      <c r="G830" s="258"/>
      <c r="H830" s="266"/>
      <c r="I830" s="1"/>
      <c r="J830" s="230"/>
      <c r="K830" s="50"/>
      <c r="M830" s="41"/>
    </row>
    <row r="831" spans="1:14" s="16" customFormat="1" ht="39" customHeight="1" x14ac:dyDescent="0.35">
      <c r="A831" s="28"/>
      <c r="B831" s="28"/>
      <c r="C831" s="120" t="s">
        <v>116</v>
      </c>
      <c r="D831" s="130" t="s">
        <v>17</v>
      </c>
      <c r="E831" s="170">
        <v>0.84</v>
      </c>
      <c r="F831" s="170">
        <f>E831*F828</f>
        <v>6.5519999999999996</v>
      </c>
      <c r="G831" s="258"/>
      <c r="H831" s="257"/>
      <c r="I831" s="1"/>
      <c r="J831" s="230"/>
      <c r="K831" s="50"/>
      <c r="M831" s="41"/>
    </row>
    <row r="832" spans="1:14" s="40" customFormat="1" x14ac:dyDescent="0.35">
      <c r="A832" s="73">
        <v>13</v>
      </c>
      <c r="B832" s="73" t="s">
        <v>118</v>
      </c>
      <c r="C832" s="74" t="s">
        <v>119</v>
      </c>
      <c r="D832" s="176" t="s">
        <v>24</v>
      </c>
      <c r="E832" s="231"/>
      <c r="F832" s="229">
        <v>4.9400000000000004</v>
      </c>
      <c r="G832" s="264"/>
      <c r="H832" s="264"/>
      <c r="I832" s="1"/>
      <c r="J832" s="230"/>
      <c r="K832" s="50"/>
      <c r="M832" s="41"/>
      <c r="N832" s="4"/>
    </row>
    <row r="833" spans="1:14" s="40" customFormat="1" ht="26.25" customHeight="1" x14ac:dyDescent="0.35">
      <c r="A833" s="30"/>
      <c r="B833" s="30"/>
      <c r="C833" s="18" t="s">
        <v>70</v>
      </c>
      <c r="D833" s="87" t="s">
        <v>11</v>
      </c>
      <c r="E833" s="169">
        <f>464.556/1.2</f>
        <v>387.13</v>
      </c>
      <c r="F833" s="170">
        <f>E833*F832</f>
        <v>1912.4222000000002</v>
      </c>
      <c r="G833" s="256"/>
      <c r="H833" s="257"/>
      <c r="I833" s="1"/>
      <c r="J833" s="230"/>
      <c r="M833" s="41"/>
    </row>
    <row r="834" spans="1:14" s="40" customFormat="1" ht="15" customHeight="1" x14ac:dyDescent="0.35">
      <c r="A834" s="30"/>
      <c r="B834" s="30"/>
      <c r="C834" s="76" t="s">
        <v>14</v>
      </c>
      <c r="D834" s="87" t="s">
        <v>12</v>
      </c>
      <c r="E834" s="145">
        <v>41.4</v>
      </c>
      <c r="F834" s="170">
        <f>E834*F832</f>
        <v>204.51600000000002</v>
      </c>
      <c r="G834" s="265"/>
      <c r="H834" s="257"/>
      <c r="I834" s="1"/>
      <c r="J834" s="230"/>
      <c r="M834" s="41"/>
    </row>
    <row r="835" spans="1:14" s="40" customFormat="1" ht="26.25" customHeight="1" x14ac:dyDescent="0.35">
      <c r="A835" s="30"/>
      <c r="B835" s="30"/>
      <c r="C835" s="76" t="s">
        <v>120</v>
      </c>
      <c r="D835" s="87" t="s">
        <v>3</v>
      </c>
      <c r="E835" s="145">
        <v>1.46E-2</v>
      </c>
      <c r="F835" s="170">
        <f>E835*F832</f>
        <v>7.2124000000000008E-2</v>
      </c>
      <c r="G835" s="265"/>
      <c r="H835" s="257"/>
      <c r="I835" s="1"/>
      <c r="J835" s="230"/>
      <c r="K835" s="50"/>
      <c r="M835" s="41"/>
    </row>
    <row r="836" spans="1:14" s="40" customFormat="1" ht="15" customHeight="1" x14ac:dyDescent="0.35">
      <c r="A836" s="30"/>
      <c r="B836" s="30"/>
      <c r="C836" s="76" t="s">
        <v>121</v>
      </c>
      <c r="D836" s="87" t="s">
        <v>13</v>
      </c>
      <c r="E836" s="145">
        <v>5</v>
      </c>
      <c r="F836" s="170">
        <f>E836*F832</f>
        <v>24.700000000000003</v>
      </c>
      <c r="G836" s="265"/>
      <c r="H836" s="257"/>
      <c r="I836" s="1"/>
      <c r="J836" s="230"/>
      <c r="K836" s="50"/>
      <c r="M836" s="41"/>
    </row>
    <row r="837" spans="1:14" s="40" customFormat="1" ht="15" customHeight="1" x14ac:dyDescent="0.35">
      <c r="A837" s="30"/>
      <c r="B837" s="30"/>
      <c r="C837" s="76" t="s">
        <v>122</v>
      </c>
      <c r="D837" s="87" t="s">
        <v>17</v>
      </c>
      <c r="E837" s="145">
        <v>105</v>
      </c>
      <c r="F837" s="170">
        <f>E837*F832</f>
        <v>518.70000000000005</v>
      </c>
      <c r="G837" s="265"/>
      <c r="H837" s="257"/>
      <c r="I837" s="1"/>
      <c r="J837" s="230"/>
      <c r="K837" s="50"/>
      <c r="M837" s="41"/>
    </row>
    <row r="838" spans="1:14" s="40" customFormat="1" ht="15" customHeight="1" x14ac:dyDescent="0.35">
      <c r="A838" s="30"/>
      <c r="B838" s="30"/>
      <c r="C838" s="76" t="s">
        <v>123</v>
      </c>
      <c r="D838" s="87" t="s">
        <v>88</v>
      </c>
      <c r="E838" s="145">
        <v>350</v>
      </c>
      <c r="F838" s="170">
        <f>E838*F832</f>
        <v>1729.0000000000002</v>
      </c>
      <c r="G838" s="265"/>
      <c r="H838" s="257"/>
      <c r="I838" s="1"/>
      <c r="J838" s="230"/>
      <c r="K838" s="50"/>
      <c r="M838" s="41"/>
    </row>
    <row r="839" spans="1:14" s="40" customFormat="1" ht="15" customHeight="1" x14ac:dyDescent="0.35">
      <c r="A839" s="30"/>
      <c r="B839" s="30"/>
      <c r="C839" s="76" t="s">
        <v>124</v>
      </c>
      <c r="D839" s="87" t="s">
        <v>88</v>
      </c>
      <c r="E839" s="145">
        <v>150</v>
      </c>
      <c r="F839" s="170">
        <f>E839*F832</f>
        <v>741.00000000000011</v>
      </c>
      <c r="G839" s="265"/>
      <c r="H839" s="257"/>
      <c r="I839" s="1"/>
      <c r="J839" s="230"/>
      <c r="K839" s="50"/>
      <c r="M839" s="41"/>
    </row>
    <row r="840" spans="1:14" s="40" customFormat="1" ht="15" customHeight="1" x14ac:dyDescent="0.35">
      <c r="A840" s="30"/>
      <c r="B840" s="30"/>
      <c r="C840" s="76" t="s">
        <v>125</v>
      </c>
      <c r="D840" s="87" t="s">
        <v>13</v>
      </c>
      <c r="E840" s="145">
        <v>600</v>
      </c>
      <c r="F840" s="170">
        <f>E840*F832</f>
        <v>2964.0000000000005</v>
      </c>
      <c r="G840" s="265"/>
      <c r="H840" s="257"/>
      <c r="I840" s="1"/>
      <c r="J840" s="230"/>
      <c r="K840" s="50"/>
      <c r="M840" s="41"/>
    </row>
    <row r="841" spans="1:14" s="40" customFormat="1" ht="26.5" x14ac:dyDescent="0.35">
      <c r="A841" s="73">
        <v>14</v>
      </c>
      <c r="B841" s="73" t="s">
        <v>126</v>
      </c>
      <c r="C841" s="74" t="s">
        <v>127</v>
      </c>
      <c r="D841" s="176" t="s">
        <v>24</v>
      </c>
      <c r="E841" s="231"/>
      <c r="F841" s="229">
        <v>4.9400000000000004</v>
      </c>
      <c r="G841" s="264"/>
      <c r="H841" s="264"/>
      <c r="I841" s="1"/>
      <c r="J841" s="230"/>
      <c r="K841" s="50"/>
      <c r="M841" s="41"/>
      <c r="N841" s="4"/>
    </row>
    <row r="842" spans="1:14" s="40" customFormat="1" ht="26.25" customHeight="1" x14ac:dyDescent="0.35">
      <c r="A842" s="30"/>
      <c r="B842" s="30"/>
      <c r="C842" s="18" t="s">
        <v>70</v>
      </c>
      <c r="D842" s="87" t="s">
        <v>11</v>
      </c>
      <c r="E842" s="177">
        <f>75.6/1.2</f>
        <v>63</v>
      </c>
      <c r="F842" s="170">
        <f>E842*F841</f>
        <v>311.22000000000003</v>
      </c>
      <c r="G842" s="256"/>
      <c r="H842" s="257"/>
      <c r="I842" s="1"/>
      <c r="J842" s="230"/>
      <c r="M842" s="41"/>
    </row>
    <row r="843" spans="1:14" s="40" customFormat="1" ht="15" customHeight="1" x14ac:dyDescent="0.35">
      <c r="A843" s="30"/>
      <c r="B843" s="35"/>
      <c r="C843" s="76" t="s">
        <v>113</v>
      </c>
      <c r="D843" s="87" t="s">
        <v>19</v>
      </c>
      <c r="E843" s="145">
        <v>0.3</v>
      </c>
      <c r="F843" s="170">
        <f>E843*F841</f>
        <v>1.482</v>
      </c>
      <c r="G843" s="265"/>
      <c r="H843" s="257"/>
      <c r="I843" s="1"/>
      <c r="J843" s="230"/>
      <c r="K843" s="50"/>
      <c r="M843" s="41"/>
    </row>
    <row r="844" spans="1:14" s="40" customFormat="1" ht="15" customHeight="1" x14ac:dyDescent="0.35">
      <c r="A844" s="30"/>
      <c r="B844" s="35"/>
      <c r="C844" s="76" t="s">
        <v>89</v>
      </c>
      <c r="D844" s="87" t="s">
        <v>3</v>
      </c>
      <c r="E844" s="145">
        <v>1.0999999999999999E-2</v>
      </c>
      <c r="F844" s="170">
        <f>E844*F841</f>
        <v>5.4339999999999999E-2</v>
      </c>
      <c r="G844" s="265"/>
      <c r="H844" s="257"/>
      <c r="I844" s="1"/>
      <c r="J844" s="230"/>
      <c r="K844" s="50"/>
      <c r="M844" s="41"/>
    </row>
    <row r="845" spans="1:14" s="40" customFormat="1" ht="39.5" x14ac:dyDescent="0.35">
      <c r="A845" s="73">
        <v>15</v>
      </c>
      <c r="B845" s="73" t="s">
        <v>128</v>
      </c>
      <c r="C845" s="74" t="s">
        <v>129</v>
      </c>
      <c r="D845" s="176" t="s">
        <v>24</v>
      </c>
      <c r="E845" s="231"/>
      <c r="F845" s="229">
        <v>4.9400000000000004</v>
      </c>
      <c r="G845" s="264"/>
      <c r="H845" s="264"/>
      <c r="I845" s="1"/>
      <c r="J845" s="230"/>
      <c r="K845" s="50"/>
      <c r="M845" s="41"/>
      <c r="N845" s="4"/>
    </row>
    <row r="846" spans="1:14" s="40" customFormat="1" ht="26.25" customHeight="1" x14ac:dyDescent="0.35">
      <c r="A846" s="30"/>
      <c r="B846" s="30"/>
      <c r="C846" s="18" t="s">
        <v>70</v>
      </c>
      <c r="D846" s="87" t="s">
        <v>11</v>
      </c>
      <c r="E846" s="169">
        <f>64.68/1.2</f>
        <v>53.900000000000006</v>
      </c>
      <c r="F846" s="170">
        <f>E846*F845</f>
        <v>266.26600000000008</v>
      </c>
      <c r="G846" s="256"/>
      <c r="H846" s="257"/>
      <c r="I846" s="1"/>
      <c r="J846" s="230"/>
      <c r="M846" s="41"/>
    </row>
    <row r="847" spans="1:14" s="40" customFormat="1" ht="15" customHeight="1" x14ac:dyDescent="0.35">
      <c r="A847" s="30"/>
      <c r="B847" s="30"/>
      <c r="C847" s="76" t="s">
        <v>563</v>
      </c>
      <c r="D847" s="87" t="s">
        <v>3</v>
      </c>
      <c r="E847" s="145">
        <v>0.04</v>
      </c>
      <c r="F847" s="170">
        <f>E847*F845</f>
        <v>0.19760000000000003</v>
      </c>
      <c r="G847" s="265"/>
      <c r="H847" s="266"/>
      <c r="I847" s="1"/>
      <c r="J847" s="230"/>
      <c r="K847" s="50"/>
      <c r="M847" s="41"/>
    </row>
    <row r="848" spans="1:14" s="40" customFormat="1" ht="39" customHeight="1" x14ac:dyDescent="0.35">
      <c r="A848" s="30"/>
      <c r="B848" s="30"/>
      <c r="C848" s="76" t="s">
        <v>116</v>
      </c>
      <c r="D848" s="87" t="s">
        <v>17</v>
      </c>
      <c r="E848" s="145">
        <v>0.84</v>
      </c>
      <c r="F848" s="170">
        <f>E848*F845</f>
        <v>4.1496000000000004</v>
      </c>
      <c r="G848" s="265"/>
      <c r="H848" s="257"/>
      <c r="I848" s="1"/>
      <c r="J848" s="230"/>
      <c r="K848" s="50"/>
      <c r="M848" s="41"/>
    </row>
    <row r="849" spans="1:14" s="95" customFormat="1" ht="26.5" x14ac:dyDescent="0.35">
      <c r="A849" s="151" t="s">
        <v>141</v>
      </c>
      <c r="B849" s="156" t="s">
        <v>130</v>
      </c>
      <c r="C849" s="157" t="s">
        <v>555</v>
      </c>
      <c r="D849" s="218" t="s">
        <v>19</v>
      </c>
      <c r="E849" s="242"/>
      <c r="F849" s="229">
        <v>1.732</v>
      </c>
      <c r="G849" s="310"/>
      <c r="H849" s="311"/>
      <c r="I849" s="1"/>
      <c r="J849" s="230"/>
      <c r="K849" s="50"/>
      <c r="L849" s="96"/>
      <c r="M849" s="41"/>
      <c r="N849" s="4"/>
    </row>
    <row r="850" spans="1:14" s="95" customFormat="1" ht="26.25" customHeight="1" x14ac:dyDescent="0.35">
      <c r="A850" s="153"/>
      <c r="B850" s="158" t="s">
        <v>41</v>
      </c>
      <c r="C850" s="159" t="s">
        <v>2</v>
      </c>
      <c r="D850" s="219" t="s">
        <v>11</v>
      </c>
      <c r="E850" s="220">
        <v>44</v>
      </c>
      <c r="F850" s="170">
        <f>E850*F849</f>
        <v>76.207999999999998</v>
      </c>
      <c r="G850" s="256"/>
      <c r="H850" s="257"/>
      <c r="I850" s="1"/>
      <c r="J850" s="230"/>
      <c r="M850" s="41"/>
    </row>
    <row r="851" spans="1:14" s="95" customFormat="1" ht="26.25" customHeight="1" x14ac:dyDescent="0.35">
      <c r="A851" s="153"/>
      <c r="B851" s="158" t="s">
        <v>131</v>
      </c>
      <c r="C851" s="159" t="s">
        <v>132</v>
      </c>
      <c r="D851" s="221" t="s">
        <v>12</v>
      </c>
      <c r="E851" s="220">
        <v>0.43</v>
      </c>
      <c r="F851" s="170">
        <f>E851*F849</f>
        <v>0.74475999999999998</v>
      </c>
      <c r="G851" s="307"/>
      <c r="H851" s="257"/>
      <c r="I851" s="1"/>
      <c r="J851" s="230"/>
      <c r="K851" s="96"/>
      <c r="M851" s="41"/>
    </row>
    <row r="852" spans="1:14" s="95" customFormat="1" ht="15" customHeight="1" x14ac:dyDescent="0.35">
      <c r="A852" s="153"/>
      <c r="B852" s="158" t="s">
        <v>133</v>
      </c>
      <c r="C852" s="159" t="s">
        <v>134</v>
      </c>
      <c r="D852" s="219" t="s">
        <v>19</v>
      </c>
      <c r="E852" s="220">
        <v>5.1000000000000004E-3</v>
      </c>
      <c r="F852" s="170">
        <f>E852*F849</f>
        <v>8.8332000000000011E-3</v>
      </c>
      <c r="G852" s="307"/>
      <c r="H852" s="257"/>
      <c r="I852" s="1"/>
      <c r="J852" s="230"/>
      <c r="K852" s="50"/>
      <c r="L852" s="96"/>
      <c r="M852" s="41"/>
    </row>
    <row r="853" spans="1:14" s="97" customFormat="1" ht="15" customHeight="1" x14ac:dyDescent="0.35">
      <c r="A853" s="153"/>
      <c r="B853" s="153"/>
      <c r="C853" s="154" t="s">
        <v>143</v>
      </c>
      <c r="D853" s="216" t="s">
        <v>88</v>
      </c>
      <c r="E853" s="222"/>
      <c r="F853" s="223">
        <v>142.4</v>
      </c>
      <c r="G853" s="307"/>
      <c r="H853" s="256"/>
      <c r="I853" s="1"/>
      <c r="J853" s="230"/>
      <c r="K853" s="50"/>
      <c r="M853" s="41"/>
    </row>
    <row r="854" spans="1:14" s="97" customFormat="1" ht="15" customHeight="1" x14ac:dyDescent="0.35">
      <c r="A854" s="153"/>
      <c r="B854" s="153"/>
      <c r="C854" s="154" t="s">
        <v>144</v>
      </c>
      <c r="D854" s="216" t="s">
        <v>88</v>
      </c>
      <c r="E854" s="222"/>
      <c r="F854" s="223">
        <v>76.8</v>
      </c>
      <c r="G854" s="307"/>
      <c r="H854" s="256"/>
      <c r="I854" s="1"/>
      <c r="J854" s="230"/>
      <c r="K854" s="50"/>
      <c r="M854" s="41"/>
    </row>
    <row r="855" spans="1:14" s="97" customFormat="1" ht="15" customHeight="1" x14ac:dyDescent="0.35">
      <c r="A855" s="153"/>
      <c r="B855" s="153"/>
      <c r="C855" s="154" t="s">
        <v>145</v>
      </c>
      <c r="D855" s="216" t="s">
        <v>88</v>
      </c>
      <c r="E855" s="222"/>
      <c r="F855" s="223">
        <v>20</v>
      </c>
      <c r="G855" s="307"/>
      <c r="H855" s="256"/>
      <c r="I855" s="1"/>
      <c r="J855" s="230"/>
      <c r="K855" s="50"/>
      <c r="M855" s="41"/>
    </row>
    <row r="856" spans="1:14" s="97" customFormat="1" ht="26.5" x14ac:dyDescent="0.35">
      <c r="A856" s="151" t="s">
        <v>142</v>
      </c>
      <c r="B856" s="151" t="s">
        <v>135</v>
      </c>
      <c r="C856" s="152" t="s">
        <v>136</v>
      </c>
      <c r="D856" s="200" t="s">
        <v>16</v>
      </c>
      <c r="E856" s="227"/>
      <c r="F856" s="229">
        <v>0.63900000000000001</v>
      </c>
      <c r="G856" s="312"/>
      <c r="H856" s="306"/>
      <c r="I856" s="1"/>
      <c r="J856" s="230"/>
      <c r="K856" s="50"/>
      <c r="M856" s="41"/>
      <c r="N856" s="4"/>
    </row>
    <row r="857" spans="1:14" s="97" customFormat="1" ht="26.25" customHeight="1" x14ac:dyDescent="0.35">
      <c r="A857" s="153"/>
      <c r="B857" s="153" t="s">
        <v>41</v>
      </c>
      <c r="C857" s="154" t="s">
        <v>2</v>
      </c>
      <c r="D857" s="216" t="s">
        <v>11</v>
      </c>
      <c r="E857" s="217">
        <v>5.3100000000000005</v>
      </c>
      <c r="F857" s="170">
        <f>E857*F856</f>
        <v>3.3930900000000004</v>
      </c>
      <c r="G857" s="256"/>
      <c r="H857" s="257"/>
      <c r="I857" s="1"/>
      <c r="J857" s="230"/>
      <c r="M857" s="41"/>
    </row>
    <row r="858" spans="1:14" s="97" customFormat="1" ht="51.75" customHeight="1" x14ac:dyDescent="0.35">
      <c r="A858" s="153"/>
      <c r="B858" s="153" t="s">
        <v>137</v>
      </c>
      <c r="C858" s="154" t="s">
        <v>138</v>
      </c>
      <c r="D858" s="216" t="s">
        <v>12</v>
      </c>
      <c r="E858" s="217">
        <v>1.1199999999999999</v>
      </c>
      <c r="F858" s="170">
        <f>E858*F856</f>
        <v>0.71567999999999998</v>
      </c>
      <c r="G858" s="307"/>
      <c r="H858" s="257"/>
      <c r="I858" s="1"/>
      <c r="J858" s="230"/>
      <c r="M858" s="41"/>
    </row>
    <row r="859" spans="1:14" s="97" customFormat="1" ht="26.25" customHeight="1" x14ac:dyDescent="0.35">
      <c r="A859" s="153"/>
      <c r="B859" s="153" t="s">
        <v>139</v>
      </c>
      <c r="C859" s="154" t="s">
        <v>140</v>
      </c>
      <c r="D859" s="216" t="s">
        <v>19</v>
      </c>
      <c r="E859" s="217">
        <v>1.2E-2</v>
      </c>
      <c r="F859" s="170">
        <f>E859*F856</f>
        <v>7.6680000000000003E-3</v>
      </c>
      <c r="G859" s="307"/>
      <c r="H859" s="257"/>
      <c r="I859" s="1"/>
      <c r="J859" s="230"/>
      <c r="K859" s="50"/>
      <c r="M859" s="41"/>
    </row>
    <row r="860" spans="1:14" s="4" customFormat="1" ht="39.5" x14ac:dyDescent="0.35">
      <c r="A860" s="73">
        <v>18</v>
      </c>
      <c r="B860" s="73" t="s">
        <v>23</v>
      </c>
      <c r="C860" s="74" t="s">
        <v>146</v>
      </c>
      <c r="D860" s="176" t="s">
        <v>24</v>
      </c>
      <c r="E860" s="231"/>
      <c r="F860" s="229">
        <v>0.63900000000000001</v>
      </c>
      <c r="G860" s="264"/>
      <c r="H860" s="264"/>
      <c r="I860" s="1"/>
      <c r="J860" s="230"/>
      <c r="K860" s="50"/>
      <c r="M860" s="41"/>
    </row>
    <row r="861" spans="1:14" s="4" customFormat="1" ht="26.25" customHeight="1" x14ac:dyDescent="0.35">
      <c r="A861" s="30"/>
      <c r="B861" s="30"/>
      <c r="C861" s="76" t="s">
        <v>2</v>
      </c>
      <c r="D861" s="87" t="s">
        <v>11</v>
      </c>
      <c r="E861" s="184">
        <v>71.06</v>
      </c>
      <c r="F861" s="170">
        <f>E861*F860</f>
        <v>45.407340000000005</v>
      </c>
      <c r="G861" s="256"/>
      <c r="H861" s="257"/>
      <c r="I861" s="1"/>
      <c r="J861" s="230"/>
      <c r="M861" s="41"/>
    </row>
    <row r="862" spans="1:14" s="4" customFormat="1" ht="26.25" customHeight="1" x14ac:dyDescent="0.35">
      <c r="A862" s="30"/>
      <c r="B862" s="30"/>
      <c r="C862" s="76" t="s">
        <v>25</v>
      </c>
      <c r="D862" s="87" t="s">
        <v>3</v>
      </c>
      <c r="E862" s="184">
        <v>2.46E-2</v>
      </c>
      <c r="F862" s="170">
        <f>E862*F860</f>
        <v>1.5719400000000001E-2</v>
      </c>
      <c r="G862" s="304"/>
      <c r="H862" s="257"/>
      <c r="I862" s="1"/>
      <c r="J862" s="230"/>
      <c r="K862" s="50"/>
      <c r="M862" s="41"/>
    </row>
    <row r="863" spans="1:14" s="4" customFormat="1" ht="15" customHeight="1" x14ac:dyDescent="0.35">
      <c r="A863" s="30"/>
      <c r="B863" s="30"/>
      <c r="C863" s="76" t="s">
        <v>26</v>
      </c>
      <c r="D863" s="87" t="s">
        <v>15</v>
      </c>
      <c r="E863" s="184">
        <v>2.7</v>
      </c>
      <c r="F863" s="170">
        <f>E863*F860</f>
        <v>1.7253000000000001</v>
      </c>
      <c r="G863" s="265"/>
      <c r="H863" s="257"/>
      <c r="I863" s="1"/>
      <c r="J863" s="230"/>
      <c r="K863" s="50"/>
      <c r="M863" s="41"/>
    </row>
    <row r="864" spans="1:14" s="55" customFormat="1" ht="52.5" x14ac:dyDescent="0.35">
      <c r="A864" s="37">
        <v>19</v>
      </c>
      <c r="B864" s="33" t="s">
        <v>147</v>
      </c>
      <c r="C864" s="38" t="s">
        <v>148</v>
      </c>
      <c r="D864" s="171" t="s">
        <v>16</v>
      </c>
      <c r="E864" s="231"/>
      <c r="F864" s="229">
        <v>0.36959999999999998</v>
      </c>
      <c r="G864" s="313"/>
      <c r="H864" s="314"/>
      <c r="I864" s="1"/>
      <c r="J864" s="230"/>
      <c r="K864" s="50"/>
      <c r="M864" s="41"/>
      <c r="N864" s="4"/>
    </row>
    <row r="865" spans="1:14" s="55" customFormat="1" ht="26.25" customHeight="1" x14ac:dyDescent="0.35">
      <c r="A865" s="36"/>
      <c r="B865" s="35"/>
      <c r="C865" s="34" t="s">
        <v>2</v>
      </c>
      <c r="D865" s="87" t="s">
        <v>11</v>
      </c>
      <c r="E865" s="186">
        <v>89.47</v>
      </c>
      <c r="F865" s="170">
        <f>E865*F864</f>
        <v>33.068111999999999</v>
      </c>
      <c r="G865" s="256"/>
      <c r="H865" s="257"/>
      <c r="I865" s="1"/>
      <c r="J865" s="230"/>
      <c r="K865" s="50"/>
      <c r="M865" s="41"/>
    </row>
    <row r="866" spans="1:14" s="55" customFormat="1" ht="26.25" customHeight="1" x14ac:dyDescent="0.35">
      <c r="A866" s="36"/>
      <c r="B866" s="35"/>
      <c r="C866" s="34" t="s">
        <v>101</v>
      </c>
      <c r="D866" s="87" t="s">
        <v>12</v>
      </c>
      <c r="E866" s="186">
        <v>3.84</v>
      </c>
      <c r="F866" s="170">
        <f>E866*F864</f>
        <v>1.4192639999999999</v>
      </c>
      <c r="G866" s="315"/>
      <c r="H866" s="257"/>
      <c r="I866" s="1"/>
      <c r="J866" s="230"/>
      <c r="K866" s="50"/>
      <c r="M866" s="41"/>
    </row>
    <row r="867" spans="1:14" s="55" customFormat="1" ht="15" customHeight="1" x14ac:dyDescent="0.35">
      <c r="A867" s="36"/>
      <c r="B867" s="35"/>
      <c r="C867" s="34" t="s">
        <v>149</v>
      </c>
      <c r="D867" s="87" t="s">
        <v>12</v>
      </c>
      <c r="E867" s="186">
        <v>5.91</v>
      </c>
      <c r="F867" s="170">
        <f>E867*F864</f>
        <v>2.1843360000000001</v>
      </c>
      <c r="G867" s="316"/>
      <c r="H867" s="257"/>
      <c r="I867" s="1"/>
      <c r="J867" s="230"/>
      <c r="K867" s="50"/>
      <c r="M867" s="41"/>
    </row>
    <row r="868" spans="1:14" s="55" customFormat="1" ht="15" customHeight="1" x14ac:dyDescent="0.35">
      <c r="A868" s="36"/>
      <c r="B868" s="35"/>
      <c r="C868" s="34" t="s">
        <v>150</v>
      </c>
      <c r="D868" s="173" t="s">
        <v>17</v>
      </c>
      <c r="E868" s="186">
        <v>100</v>
      </c>
      <c r="F868" s="170">
        <f>E868*F864</f>
        <v>36.96</v>
      </c>
      <c r="G868" s="317"/>
      <c r="H868" s="257"/>
      <c r="I868" s="1"/>
      <c r="J868" s="230"/>
      <c r="K868" s="50"/>
      <c r="M868" s="41"/>
    </row>
    <row r="869" spans="1:14" s="97" customFormat="1" ht="78.5" x14ac:dyDescent="0.35">
      <c r="A869" s="151" t="s">
        <v>151</v>
      </c>
      <c r="B869" s="151" t="s">
        <v>152</v>
      </c>
      <c r="C869" s="152" t="s">
        <v>153</v>
      </c>
      <c r="D869" s="200" t="s">
        <v>16</v>
      </c>
      <c r="E869" s="231"/>
      <c r="F869" s="229">
        <v>7.6799999999999993E-2</v>
      </c>
      <c r="G869" s="305"/>
      <c r="H869" s="306"/>
      <c r="I869" s="1"/>
      <c r="J869" s="230"/>
      <c r="K869" s="50"/>
      <c r="M869" s="41"/>
      <c r="N869" s="4"/>
    </row>
    <row r="870" spans="1:14" s="97" customFormat="1" ht="26.25" customHeight="1" x14ac:dyDescent="0.35">
      <c r="A870" s="153"/>
      <c r="B870" s="153"/>
      <c r="C870" s="154" t="s">
        <v>2</v>
      </c>
      <c r="D870" s="216" t="s">
        <v>11</v>
      </c>
      <c r="E870" s="217">
        <v>115.42</v>
      </c>
      <c r="F870" s="170">
        <f>E870*F869</f>
        <v>8.8642559999999992</v>
      </c>
      <c r="G870" s="256"/>
      <c r="H870" s="257"/>
      <c r="I870" s="1"/>
      <c r="J870" s="230"/>
      <c r="M870" s="41"/>
    </row>
    <row r="871" spans="1:14" s="97" customFormat="1" ht="26.25" customHeight="1" x14ac:dyDescent="0.35">
      <c r="A871" s="153"/>
      <c r="B871" s="153"/>
      <c r="C871" s="154" t="s">
        <v>101</v>
      </c>
      <c r="D871" s="216" t="s">
        <v>12</v>
      </c>
      <c r="E871" s="217">
        <v>6.8</v>
      </c>
      <c r="F871" s="170">
        <f>E871*F869</f>
        <v>0.52223999999999993</v>
      </c>
      <c r="G871" s="307"/>
      <c r="H871" s="257"/>
      <c r="I871" s="1"/>
      <c r="J871" s="230"/>
      <c r="M871" s="41"/>
    </row>
    <row r="872" spans="1:14" s="97" customFormat="1" ht="15" customHeight="1" x14ac:dyDescent="0.35">
      <c r="A872" s="153"/>
      <c r="B872" s="153"/>
      <c r="C872" s="154" t="s">
        <v>149</v>
      </c>
      <c r="D872" s="216" t="s">
        <v>12</v>
      </c>
      <c r="E872" s="217">
        <v>10.46</v>
      </c>
      <c r="F872" s="170">
        <f>E872*F869</f>
        <v>0.80332800000000004</v>
      </c>
      <c r="G872" s="307"/>
      <c r="H872" s="257"/>
      <c r="I872" s="1"/>
      <c r="J872" s="230"/>
      <c r="M872" s="41"/>
    </row>
    <row r="873" spans="1:14" s="97" customFormat="1" ht="15" customHeight="1" x14ac:dyDescent="0.35">
      <c r="A873" s="153"/>
      <c r="B873" s="153"/>
      <c r="C873" s="154" t="s">
        <v>154</v>
      </c>
      <c r="D873" s="216" t="s">
        <v>13</v>
      </c>
      <c r="E873" s="217">
        <v>533</v>
      </c>
      <c r="F873" s="170">
        <f>E873*F869</f>
        <v>40.934399999999997</v>
      </c>
      <c r="G873" s="307"/>
      <c r="H873" s="257"/>
      <c r="I873" s="1"/>
      <c r="J873" s="230"/>
      <c r="K873" s="50"/>
      <c r="M873" s="41"/>
    </row>
    <row r="874" spans="1:14" s="97" customFormat="1" ht="15" customHeight="1" x14ac:dyDescent="0.35">
      <c r="A874" s="153"/>
      <c r="B874" s="153"/>
      <c r="C874" s="154" t="s">
        <v>155</v>
      </c>
      <c r="D874" s="216" t="s">
        <v>15</v>
      </c>
      <c r="E874" s="217">
        <v>1.92</v>
      </c>
      <c r="F874" s="170">
        <f>E874*F869</f>
        <v>0.14745599999999998</v>
      </c>
      <c r="G874" s="307"/>
      <c r="H874" s="257"/>
      <c r="I874" s="1"/>
      <c r="J874" s="230"/>
      <c r="K874" s="50"/>
      <c r="M874" s="41"/>
    </row>
    <row r="875" spans="1:14" s="97" customFormat="1" ht="64.5" customHeight="1" x14ac:dyDescent="0.35">
      <c r="A875" s="153"/>
      <c r="B875" s="153"/>
      <c r="C875" s="154" t="s">
        <v>156</v>
      </c>
      <c r="D875" s="216" t="s">
        <v>13</v>
      </c>
      <c r="E875" s="217">
        <v>8</v>
      </c>
      <c r="F875" s="170">
        <f>E875*F869</f>
        <v>0.61439999999999995</v>
      </c>
      <c r="G875" s="307"/>
      <c r="H875" s="257"/>
      <c r="I875" s="1"/>
      <c r="J875" s="230"/>
      <c r="K875" s="50"/>
      <c r="M875" s="41"/>
    </row>
    <row r="876" spans="1:14" s="97" customFormat="1" ht="15" customHeight="1" x14ac:dyDescent="0.35">
      <c r="A876" s="153"/>
      <c r="B876" s="153"/>
      <c r="C876" s="154" t="s">
        <v>157</v>
      </c>
      <c r="D876" s="216" t="s">
        <v>17</v>
      </c>
      <c r="E876" s="201">
        <v>100</v>
      </c>
      <c r="F876" s="170">
        <f>E876*F869</f>
        <v>7.68</v>
      </c>
      <c r="G876" s="307"/>
      <c r="H876" s="257"/>
      <c r="I876" s="1"/>
      <c r="J876" s="230"/>
      <c r="K876" s="50"/>
      <c r="M876" s="41"/>
    </row>
    <row r="877" spans="1:14" s="16" customFormat="1" x14ac:dyDescent="0.35">
      <c r="A877" s="73"/>
      <c r="B877" s="73"/>
      <c r="C877" s="135" t="s">
        <v>556</v>
      </c>
      <c r="D877" s="188"/>
      <c r="E877" s="199"/>
      <c r="F877" s="229"/>
      <c r="G877" s="276"/>
      <c r="H877" s="288"/>
      <c r="I877" s="1"/>
      <c r="J877" s="230"/>
      <c r="K877" s="50"/>
      <c r="N877" s="4"/>
    </row>
    <row r="878" spans="1:14" s="4" customFormat="1" x14ac:dyDescent="0.35">
      <c r="A878" s="25">
        <v>1</v>
      </c>
      <c r="B878" s="136" t="s">
        <v>158</v>
      </c>
      <c r="C878" s="81" t="s">
        <v>159</v>
      </c>
      <c r="D878" s="200" t="s">
        <v>160</v>
      </c>
      <c r="E878" s="213"/>
      <c r="F878" s="229">
        <v>0.1</v>
      </c>
      <c r="G878" s="289"/>
      <c r="H878" s="289"/>
      <c r="I878" s="1"/>
      <c r="J878" s="230"/>
      <c r="K878" s="50"/>
    </row>
    <row r="879" spans="1:14" s="4" customFormat="1" ht="25.5" customHeight="1" x14ac:dyDescent="0.35">
      <c r="A879" s="28"/>
      <c r="B879" s="137"/>
      <c r="C879" s="120" t="s">
        <v>2</v>
      </c>
      <c r="D879" s="130" t="s">
        <v>11</v>
      </c>
      <c r="E879" s="201">
        <v>47.25</v>
      </c>
      <c r="F879" s="170">
        <f>E879*F878</f>
        <v>4.7250000000000005</v>
      </c>
      <c r="G879" s="256"/>
      <c r="H879" s="257"/>
      <c r="I879" s="1"/>
      <c r="J879" s="230"/>
    </row>
    <row r="880" spans="1:14" s="49" customFormat="1" ht="26.25" customHeight="1" x14ac:dyDescent="0.35">
      <c r="A880" s="37"/>
      <c r="B880" s="21" t="s">
        <v>244</v>
      </c>
      <c r="C880" s="22" t="s">
        <v>245</v>
      </c>
      <c r="D880" s="130" t="s">
        <v>12</v>
      </c>
      <c r="E880" s="170">
        <v>24.02</v>
      </c>
      <c r="F880" s="170">
        <f>E880*F878</f>
        <v>2.4020000000000001</v>
      </c>
      <c r="G880" s="258"/>
      <c r="H880" s="257"/>
      <c r="I880" s="1"/>
      <c r="J880" s="230"/>
      <c r="K880" s="50"/>
      <c r="M880" s="41"/>
    </row>
    <row r="881" spans="1:14" s="6" customFormat="1" ht="39.5" x14ac:dyDescent="0.35">
      <c r="A881" s="118">
        <v>2</v>
      </c>
      <c r="B881" s="118" t="s">
        <v>161</v>
      </c>
      <c r="C881" s="119" t="s">
        <v>162</v>
      </c>
      <c r="D881" s="168" t="s">
        <v>27</v>
      </c>
      <c r="E881" s="232"/>
      <c r="F881" s="229">
        <v>7.8</v>
      </c>
      <c r="G881" s="255"/>
      <c r="H881" s="290"/>
      <c r="I881" s="1"/>
      <c r="J881" s="230"/>
      <c r="K881" s="50"/>
      <c r="M881" s="41"/>
      <c r="N881" s="4"/>
    </row>
    <row r="882" spans="1:14" s="6" customFormat="1" ht="26.25" customHeight="1" x14ac:dyDescent="0.35">
      <c r="A882" s="28"/>
      <c r="B882" s="28"/>
      <c r="C882" s="18" t="s">
        <v>2</v>
      </c>
      <c r="D882" s="87" t="s">
        <v>11</v>
      </c>
      <c r="E882" s="169">
        <f>44.4/1.2</f>
        <v>37</v>
      </c>
      <c r="F882" s="170">
        <f>E882*F881</f>
        <v>288.59999999999997</v>
      </c>
      <c r="G882" s="256"/>
      <c r="H882" s="257"/>
      <c r="I882" s="1"/>
      <c r="J882" s="230"/>
      <c r="M882" s="41"/>
    </row>
    <row r="883" spans="1:14" s="6" customFormat="1" ht="15" customHeight="1" x14ac:dyDescent="0.35">
      <c r="A883" s="28"/>
      <c r="B883" s="28"/>
      <c r="C883" s="120" t="s">
        <v>163</v>
      </c>
      <c r="D883" s="130" t="s">
        <v>3</v>
      </c>
      <c r="E883" s="170">
        <v>0.01</v>
      </c>
      <c r="F883" s="170">
        <f>E883*F881</f>
        <v>7.8E-2</v>
      </c>
      <c r="G883" s="258"/>
      <c r="H883" s="257"/>
      <c r="I883" s="1"/>
      <c r="J883" s="230"/>
      <c r="K883" s="50"/>
      <c r="M883" s="41"/>
      <c r="N883" s="4"/>
    </row>
    <row r="884" spans="1:14" s="6" customFormat="1" ht="15" customHeight="1" x14ac:dyDescent="0.35">
      <c r="A884" s="139"/>
      <c r="B884" s="139"/>
      <c r="C884" s="140" t="s">
        <v>164</v>
      </c>
      <c r="D884" s="202" t="s">
        <v>88</v>
      </c>
      <c r="E884" s="203"/>
      <c r="F884" s="204">
        <v>400</v>
      </c>
      <c r="G884" s="291"/>
      <c r="H884" s="256"/>
      <c r="I884" s="1"/>
      <c r="J884" s="230"/>
      <c r="K884" s="50"/>
      <c r="M884" s="41"/>
      <c r="N884" s="4"/>
    </row>
    <row r="885" spans="1:14" s="6" customFormat="1" ht="15" customHeight="1" x14ac:dyDescent="0.35">
      <c r="A885" s="139"/>
      <c r="B885" s="139"/>
      <c r="C885" s="140" t="s">
        <v>165</v>
      </c>
      <c r="D885" s="202" t="s">
        <v>88</v>
      </c>
      <c r="E885" s="203"/>
      <c r="F885" s="204">
        <v>200</v>
      </c>
      <c r="G885" s="291"/>
      <c r="H885" s="256"/>
      <c r="I885" s="1"/>
      <c r="J885" s="230"/>
      <c r="K885" s="50"/>
      <c r="M885" s="41"/>
      <c r="N885" s="4"/>
    </row>
    <row r="886" spans="1:14" s="6" customFormat="1" ht="15" customHeight="1" x14ac:dyDescent="0.35">
      <c r="A886" s="139"/>
      <c r="B886" s="139"/>
      <c r="C886" s="140" t="s">
        <v>166</v>
      </c>
      <c r="D886" s="202" t="s">
        <v>88</v>
      </c>
      <c r="E886" s="203"/>
      <c r="F886" s="204">
        <v>80</v>
      </c>
      <c r="G886" s="291"/>
      <c r="H886" s="256"/>
      <c r="I886" s="1"/>
      <c r="J886" s="230"/>
      <c r="K886" s="50"/>
      <c r="M886" s="41"/>
      <c r="N886" s="4"/>
    </row>
    <row r="887" spans="1:14" s="6" customFormat="1" ht="15" customHeight="1" x14ac:dyDescent="0.35">
      <c r="A887" s="139"/>
      <c r="B887" s="139"/>
      <c r="C887" s="140" t="s">
        <v>167</v>
      </c>
      <c r="D887" s="202" t="s">
        <v>88</v>
      </c>
      <c r="E887" s="203"/>
      <c r="F887" s="204">
        <v>100</v>
      </c>
      <c r="G887" s="291"/>
      <c r="H887" s="256"/>
      <c r="I887" s="1"/>
      <c r="J887" s="230"/>
      <c r="K887" s="50"/>
      <c r="M887" s="41"/>
      <c r="N887" s="4"/>
    </row>
    <row r="888" spans="1:14" s="6" customFormat="1" ht="15" customHeight="1" x14ac:dyDescent="0.35">
      <c r="A888" s="139"/>
      <c r="B888" s="139"/>
      <c r="C888" s="140" t="s">
        <v>168</v>
      </c>
      <c r="D888" s="202" t="s">
        <v>88</v>
      </c>
      <c r="E888" s="203"/>
      <c r="F888" s="204">
        <v>600</v>
      </c>
      <c r="G888" s="291"/>
      <c r="H888" s="256"/>
      <c r="I888" s="1"/>
      <c r="J888" s="230"/>
      <c r="K888" s="50"/>
      <c r="M888" s="41"/>
      <c r="N888" s="4"/>
    </row>
    <row r="889" spans="1:14" s="6" customFormat="1" ht="15" customHeight="1" x14ac:dyDescent="0.35">
      <c r="A889" s="139"/>
      <c r="B889" s="139"/>
      <c r="C889" s="140" t="s">
        <v>169</v>
      </c>
      <c r="D889" s="202" t="s">
        <v>13</v>
      </c>
      <c r="E889" s="203"/>
      <c r="F889" s="204">
        <v>15</v>
      </c>
      <c r="G889" s="291"/>
      <c r="H889" s="256"/>
      <c r="I889" s="1"/>
      <c r="J889" s="230"/>
      <c r="K889" s="50"/>
      <c r="M889" s="41"/>
      <c r="N889" s="4"/>
    </row>
    <row r="890" spans="1:14" s="46" customFormat="1" ht="39.5" x14ac:dyDescent="0.35">
      <c r="A890" s="19">
        <v>3</v>
      </c>
      <c r="B890" s="19" t="s">
        <v>170</v>
      </c>
      <c r="C890" s="20" t="s">
        <v>171</v>
      </c>
      <c r="D890" s="143" t="s">
        <v>172</v>
      </c>
      <c r="E890" s="231"/>
      <c r="F890" s="229">
        <v>0.74</v>
      </c>
      <c r="G890" s="261"/>
      <c r="H890" s="278"/>
      <c r="I890" s="1"/>
      <c r="J890" s="230"/>
      <c r="K890" s="50"/>
      <c r="M890" s="41"/>
      <c r="N890" s="4"/>
    </row>
    <row r="891" spans="1:14" s="46" customFormat="1" ht="26.25" customHeight="1" x14ac:dyDescent="0.35">
      <c r="A891" s="21"/>
      <c r="B891" s="21" t="s">
        <v>21</v>
      </c>
      <c r="C891" s="18" t="s">
        <v>70</v>
      </c>
      <c r="D891" s="87" t="s">
        <v>11</v>
      </c>
      <c r="E891" s="169">
        <f>105.96/1.2</f>
        <v>88.3</v>
      </c>
      <c r="F891" s="170">
        <f>E891*F890</f>
        <v>65.341999999999999</v>
      </c>
      <c r="G891" s="256"/>
      <c r="H891" s="257"/>
      <c r="I891" s="1"/>
      <c r="J891" s="230"/>
      <c r="M891" s="41"/>
    </row>
    <row r="892" spans="1:14" s="46" customFormat="1" ht="15" customHeight="1" x14ac:dyDescent="0.35">
      <c r="A892" s="21"/>
      <c r="B892" s="21" t="s">
        <v>22</v>
      </c>
      <c r="C892" s="22" t="s">
        <v>14</v>
      </c>
      <c r="D892" s="130" t="s">
        <v>12</v>
      </c>
      <c r="E892" s="129">
        <v>25.6</v>
      </c>
      <c r="F892" s="170">
        <f>E892*F890</f>
        <v>18.943999999999999</v>
      </c>
      <c r="G892" s="270"/>
      <c r="H892" s="257"/>
      <c r="I892" s="1"/>
      <c r="J892" s="230"/>
      <c r="M892" s="41"/>
    </row>
    <row r="893" spans="1:14" s="46" customFormat="1" ht="64.5" customHeight="1" x14ac:dyDescent="0.35">
      <c r="A893" s="21"/>
      <c r="B893" s="21" t="s">
        <v>173</v>
      </c>
      <c r="C893" s="22" t="s">
        <v>174</v>
      </c>
      <c r="D893" s="190" t="s">
        <v>15</v>
      </c>
      <c r="E893" s="129">
        <v>0.31</v>
      </c>
      <c r="F893" s="170">
        <f>E893*F890</f>
        <v>0.22939999999999999</v>
      </c>
      <c r="G893" s="270"/>
      <c r="H893" s="257"/>
      <c r="I893" s="1"/>
      <c r="J893" s="230"/>
      <c r="K893" s="50"/>
      <c r="M893" s="41"/>
      <c r="N893" s="4"/>
    </row>
    <row r="894" spans="1:14" s="7" customFormat="1" ht="15" customHeight="1" x14ac:dyDescent="0.35">
      <c r="A894" s="30"/>
      <c r="B894" s="30"/>
      <c r="C894" s="29" t="s">
        <v>576</v>
      </c>
      <c r="D894" s="87" t="s">
        <v>13</v>
      </c>
      <c r="E894" s="206"/>
      <c r="F894" s="185">
        <v>14</v>
      </c>
      <c r="G894" s="292"/>
      <c r="H894" s="256"/>
      <c r="I894" s="1"/>
      <c r="J894" s="230"/>
      <c r="K894" s="50"/>
      <c r="M894" s="41"/>
      <c r="N894" s="4"/>
    </row>
    <row r="895" spans="1:14" s="7" customFormat="1" ht="15" customHeight="1" x14ac:dyDescent="0.35">
      <c r="A895" s="30"/>
      <c r="B895" s="30"/>
      <c r="C895" s="29" t="s">
        <v>574</v>
      </c>
      <c r="D895" s="87" t="s">
        <v>13</v>
      </c>
      <c r="E895" s="206"/>
      <c r="F895" s="185">
        <v>56</v>
      </c>
      <c r="G895" s="292"/>
      <c r="H895" s="256"/>
      <c r="I895" s="1"/>
      <c r="J895" s="230"/>
      <c r="K895" s="50"/>
      <c r="M895" s="41"/>
      <c r="N895" s="4"/>
    </row>
    <row r="896" spans="1:14" s="7" customFormat="1" ht="15" customHeight="1" x14ac:dyDescent="0.35">
      <c r="A896" s="30"/>
      <c r="B896" s="30"/>
      <c r="C896" s="29" t="s">
        <v>575</v>
      </c>
      <c r="D896" s="87" t="s">
        <v>13</v>
      </c>
      <c r="E896" s="206"/>
      <c r="F896" s="185">
        <v>4</v>
      </c>
      <c r="G896" s="292"/>
      <c r="H896" s="256"/>
      <c r="I896" s="1"/>
      <c r="J896" s="230"/>
      <c r="K896" s="50"/>
      <c r="M896" s="41"/>
      <c r="N896" s="4"/>
    </row>
    <row r="897" spans="1:14" s="4" customFormat="1" ht="26.5" x14ac:dyDescent="0.35">
      <c r="A897" s="118">
        <v>4</v>
      </c>
      <c r="B897" s="118" t="s">
        <v>175</v>
      </c>
      <c r="C897" s="119" t="s">
        <v>176</v>
      </c>
      <c r="D897" s="168" t="s">
        <v>172</v>
      </c>
      <c r="E897" s="195"/>
      <c r="F897" s="229">
        <v>0.16</v>
      </c>
      <c r="G897" s="255"/>
      <c r="H897" s="290"/>
      <c r="I897" s="1"/>
      <c r="J897" s="230"/>
      <c r="K897" s="50"/>
      <c r="M897" s="41"/>
    </row>
    <row r="898" spans="1:14" s="4" customFormat="1" ht="26.25" customHeight="1" x14ac:dyDescent="0.35">
      <c r="A898" s="28"/>
      <c r="B898" s="28"/>
      <c r="C898" s="18" t="s">
        <v>70</v>
      </c>
      <c r="D898" s="130" t="s">
        <v>11</v>
      </c>
      <c r="E898" s="169">
        <f>38.64/1.2</f>
        <v>32.200000000000003</v>
      </c>
      <c r="F898" s="170">
        <f>E898*F897</f>
        <v>5.1520000000000001</v>
      </c>
      <c r="G898" s="256"/>
      <c r="H898" s="257"/>
      <c r="I898" s="1"/>
      <c r="J898" s="230"/>
      <c r="M898" s="41"/>
    </row>
    <row r="899" spans="1:14" s="4" customFormat="1" ht="15" customHeight="1" x14ac:dyDescent="0.35">
      <c r="A899" s="28"/>
      <c r="B899" s="28"/>
      <c r="C899" s="120" t="s">
        <v>177</v>
      </c>
      <c r="D899" s="130" t="s">
        <v>13</v>
      </c>
      <c r="E899" s="170">
        <v>100</v>
      </c>
      <c r="F899" s="170">
        <f>E899*F897</f>
        <v>16</v>
      </c>
      <c r="G899" s="258"/>
      <c r="H899" s="257"/>
      <c r="I899" s="1"/>
      <c r="J899" s="230"/>
      <c r="K899" s="50"/>
      <c r="M899" s="41"/>
    </row>
    <row r="900" spans="1:14" s="4" customFormat="1" ht="15" customHeight="1" x14ac:dyDescent="0.35">
      <c r="A900" s="139"/>
      <c r="B900" s="139"/>
      <c r="C900" s="140" t="s">
        <v>178</v>
      </c>
      <c r="D900" s="202" t="s">
        <v>13</v>
      </c>
      <c r="E900" s="203"/>
      <c r="F900" s="204">
        <v>16</v>
      </c>
      <c r="G900" s="291"/>
      <c r="H900" s="256"/>
      <c r="I900" s="1"/>
      <c r="J900" s="230"/>
      <c r="K900" s="50"/>
      <c r="M900" s="41"/>
    </row>
    <row r="901" spans="1:14" s="4" customFormat="1" ht="26.5" x14ac:dyDescent="0.35">
      <c r="A901" s="118">
        <v>5</v>
      </c>
      <c r="B901" s="118" t="s">
        <v>179</v>
      </c>
      <c r="C901" s="119" t="s">
        <v>180</v>
      </c>
      <c r="D901" s="168" t="s">
        <v>172</v>
      </c>
      <c r="E901" s="195"/>
      <c r="F901" s="229">
        <v>0.42</v>
      </c>
      <c r="G901" s="255"/>
      <c r="H901" s="290"/>
      <c r="I901" s="1"/>
      <c r="J901" s="230"/>
      <c r="K901" s="50"/>
      <c r="M901" s="41"/>
    </row>
    <row r="902" spans="1:14" s="4" customFormat="1" ht="26.25" customHeight="1" x14ac:dyDescent="0.35">
      <c r="A902" s="28"/>
      <c r="B902" s="28"/>
      <c r="C902" s="18" t="s">
        <v>2</v>
      </c>
      <c r="D902" s="130" t="s">
        <v>11</v>
      </c>
      <c r="E902" s="169">
        <f>45.72/1.2</f>
        <v>38.1</v>
      </c>
      <c r="F902" s="170">
        <f>E902*F901</f>
        <v>16.001999999999999</v>
      </c>
      <c r="G902" s="256"/>
      <c r="H902" s="257"/>
      <c r="I902" s="1"/>
      <c r="J902" s="230"/>
      <c r="M902" s="41"/>
    </row>
    <row r="903" spans="1:14" s="4" customFormat="1" ht="15" customHeight="1" x14ac:dyDescent="0.35">
      <c r="A903" s="28"/>
      <c r="B903" s="28"/>
      <c r="C903" s="120" t="s">
        <v>163</v>
      </c>
      <c r="D903" s="130" t="s">
        <v>3</v>
      </c>
      <c r="E903" s="170">
        <v>3.15E-3</v>
      </c>
      <c r="F903" s="170">
        <f>E903*F901</f>
        <v>1.323E-3</v>
      </c>
      <c r="G903" s="258"/>
      <c r="H903" s="257"/>
      <c r="I903" s="1"/>
      <c r="J903" s="230"/>
      <c r="K903" s="50"/>
      <c r="M903" s="41"/>
    </row>
    <row r="904" spans="1:14" s="4" customFormat="1" ht="15" customHeight="1" x14ac:dyDescent="0.35">
      <c r="A904" s="28"/>
      <c r="B904" s="28"/>
      <c r="C904" s="120" t="s">
        <v>177</v>
      </c>
      <c r="D904" s="130" t="s">
        <v>13</v>
      </c>
      <c r="E904" s="170">
        <v>100</v>
      </c>
      <c r="F904" s="170">
        <f>E904*F901</f>
        <v>42</v>
      </c>
      <c r="G904" s="258"/>
      <c r="H904" s="257"/>
      <c r="I904" s="1"/>
      <c r="J904" s="230"/>
      <c r="K904" s="50"/>
      <c r="M904" s="41"/>
    </row>
    <row r="905" spans="1:14" s="4" customFormat="1" ht="15" customHeight="1" x14ac:dyDescent="0.35">
      <c r="A905" s="118"/>
      <c r="B905" s="118"/>
      <c r="C905" s="140" t="s">
        <v>181</v>
      </c>
      <c r="D905" s="202" t="s">
        <v>13</v>
      </c>
      <c r="E905" s="203"/>
      <c r="F905" s="204">
        <v>20</v>
      </c>
      <c r="G905" s="291"/>
      <c r="H905" s="256"/>
      <c r="I905" s="1"/>
      <c r="J905" s="230"/>
      <c r="K905" s="50"/>
      <c r="M905" s="41"/>
    </row>
    <row r="906" spans="1:14" s="4" customFormat="1" ht="15" customHeight="1" x14ac:dyDescent="0.35">
      <c r="A906" s="118"/>
      <c r="B906" s="118"/>
      <c r="C906" s="140" t="s">
        <v>182</v>
      </c>
      <c r="D906" s="202" t="s">
        <v>13</v>
      </c>
      <c r="E906" s="203"/>
      <c r="F906" s="204">
        <v>22</v>
      </c>
      <c r="G906" s="291"/>
      <c r="H906" s="256"/>
      <c r="I906" s="1"/>
      <c r="J906" s="230"/>
      <c r="K906" s="50"/>
      <c r="M906" s="41"/>
    </row>
    <row r="907" spans="1:14" s="49" customFormat="1" x14ac:dyDescent="0.35">
      <c r="A907" s="142"/>
      <c r="B907" s="39"/>
      <c r="C907" s="33" t="s">
        <v>501</v>
      </c>
      <c r="D907" s="173"/>
      <c r="E907" s="175"/>
      <c r="F907" s="229"/>
      <c r="G907" s="256"/>
      <c r="H907" s="295"/>
      <c r="I907" s="1"/>
      <c r="J907" s="230"/>
      <c r="K907" s="50"/>
      <c r="M907" s="41"/>
      <c r="N907" s="4"/>
    </row>
    <row r="908" spans="1:14" s="4" customFormat="1" x14ac:dyDescent="0.35">
      <c r="A908" s="25">
        <v>1</v>
      </c>
      <c r="B908" s="136" t="s">
        <v>158</v>
      </c>
      <c r="C908" s="81" t="s">
        <v>159</v>
      </c>
      <c r="D908" s="200" t="s">
        <v>160</v>
      </c>
      <c r="E908" s="213"/>
      <c r="F908" s="229">
        <v>0.08</v>
      </c>
      <c r="G908" s="289"/>
      <c r="H908" s="289"/>
      <c r="I908" s="1"/>
      <c r="J908" s="230"/>
      <c r="K908" s="50"/>
    </row>
    <row r="909" spans="1:14" s="4" customFormat="1" ht="25.5" customHeight="1" x14ac:dyDescent="0.35">
      <c r="A909" s="28"/>
      <c r="B909" s="137"/>
      <c r="C909" s="120" t="s">
        <v>2</v>
      </c>
      <c r="D909" s="130" t="s">
        <v>11</v>
      </c>
      <c r="E909" s="201">
        <v>47.25</v>
      </c>
      <c r="F909" s="170">
        <f>E909*F908</f>
        <v>3.7800000000000002</v>
      </c>
      <c r="G909" s="256"/>
      <c r="H909" s="257"/>
      <c r="I909" s="1"/>
      <c r="J909" s="230"/>
    </row>
    <row r="910" spans="1:14" s="49" customFormat="1" ht="25.5" customHeight="1" x14ac:dyDescent="0.35">
      <c r="A910" s="37"/>
      <c r="B910" s="21" t="s">
        <v>244</v>
      </c>
      <c r="C910" s="22" t="s">
        <v>245</v>
      </c>
      <c r="D910" s="130" t="s">
        <v>12</v>
      </c>
      <c r="E910" s="170">
        <v>24.02</v>
      </c>
      <c r="F910" s="170">
        <f>E910*F908</f>
        <v>1.9216</v>
      </c>
      <c r="G910" s="258"/>
      <c r="H910" s="257"/>
      <c r="I910" s="1"/>
      <c r="J910" s="230"/>
      <c r="K910" s="50"/>
    </row>
    <row r="911" spans="1:14" s="49" customFormat="1" ht="26.5" x14ac:dyDescent="0.35">
      <c r="A911" s="37">
        <v>2</v>
      </c>
      <c r="B911" s="118" t="s">
        <v>183</v>
      </c>
      <c r="C911" s="119" t="s">
        <v>184</v>
      </c>
      <c r="D911" s="168" t="s">
        <v>40</v>
      </c>
      <c r="E911" s="236"/>
      <c r="F911" s="229">
        <v>0.05</v>
      </c>
      <c r="G911" s="255"/>
      <c r="H911" s="296"/>
      <c r="I911" s="1"/>
      <c r="J911" s="230"/>
      <c r="K911" s="50"/>
      <c r="N911" s="4"/>
    </row>
    <row r="912" spans="1:14" s="49" customFormat="1" ht="26.25" customHeight="1" x14ac:dyDescent="0.35">
      <c r="A912" s="37"/>
      <c r="B912" s="25"/>
      <c r="C912" s="120" t="s">
        <v>2</v>
      </c>
      <c r="D912" s="130" t="s">
        <v>11</v>
      </c>
      <c r="E912" s="170">
        <v>43.4</v>
      </c>
      <c r="F912" s="170">
        <f>E912*F911</f>
        <v>2.17</v>
      </c>
      <c r="G912" s="256"/>
      <c r="H912" s="257"/>
      <c r="I912" s="1"/>
      <c r="J912" s="230"/>
      <c r="K912" s="50"/>
      <c r="M912" s="41"/>
    </row>
    <row r="913" spans="1:14" s="49" customFormat="1" ht="26.25" customHeight="1" x14ac:dyDescent="0.35">
      <c r="A913" s="37"/>
      <c r="B913" s="21" t="s">
        <v>244</v>
      </c>
      <c r="C913" s="22" t="s">
        <v>245</v>
      </c>
      <c r="D913" s="130" t="s">
        <v>12</v>
      </c>
      <c r="E913" s="170">
        <v>21.12</v>
      </c>
      <c r="F913" s="170">
        <f>E913*F911</f>
        <v>1.056</v>
      </c>
      <c r="G913" s="258"/>
      <c r="H913" s="257"/>
      <c r="I913" s="1"/>
      <c r="J913" s="230"/>
      <c r="K913" s="50"/>
      <c r="M913" s="41"/>
    </row>
    <row r="914" spans="1:14" s="61" customFormat="1" x14ac:dyDescent="0.35">
      <c r="A914" s="37">
        <v>3</v>
      </c>
      <c r="B914" s="73" t="s">
        <v>185</v>
      </c>
      <c r="C914" s="74" t="s">
        <v>186</v>
      </c>
      <c r="D914" s="176" t="s">
        <v>187</v>
      </c>
      <c r="E914" s="237"/>
      <c r="F914" s="229">
        <v>0.1</v>
      </c>
      <c r="G914" s="264"/>
      <c r="H914" s="296"/>
      <c r="I914" s="1"/>
      <c r="J914" s="230"/>
      <c r="K914" s="50"/>
      <c r="M914" s="41"/>
      <c r="N914" s="4"/>
    </row>
    <row r="915" spans="1:14" s="61" customFormat="1" ht="25.5" customHeight="1" x14ac:dyDescent="0.35">
      <c r="A915" s="37"/>
      <c r="B915" s="143"/>
      <c r="C915" s="144" t="s">
        <v>2</v>
      </c>
      <c r="D915" s="87" t="s">
        <v>11</v>
      </c>
      <c r="E915" s="145">
        <v>53.3</v>
      </c>
      <c r="F915" s="170">
        <f>E915*F914</f>
        <v>5.33</v>
      </c>
      <c r="G915" s="256"/>
      <c r="H915" s="257"/>
      <c r="I915" s="1"/>
      <c r="J915" s="230"/>
      <c r="K915" s="50"/>
      <c r="M915" s="41"/>
    </row>
    <row r="916" spans="1:14" s="61" customFormat="1" ht="25.5" customHeight="1" x14ac:dyDescent="0.35">
      <c r="A916" s="37"/>
      <c r="B916" s="21" t="s">
        <v>244</v>
      </c>
      <c r="C916" s="22" t="s">
        <v>245</v>
      </c>
      <c r="D916" s="87" t="s">
        <v>12</v>
      </c>
      <c r="E916" s="145">
        <v>31.66</v>
      </c>
      <c r="F916" s="170">
        <f>E916*F914</f>
        <v>3.1660000000000004</v>
      </c>
      <c r="G916" s="265"/>
      <c r="H916" s="257"/>
      <c r="I916" s="1"/>
      <c r="J916" s="230"/>
      <c r="K916" s="50"/>
      <c r="M916" s="41"/>
    </row>
    <row r="917" spans="1:14" s="49" customFormat="1" ht="52.5" x14ac:dyDescent="0.35">
      <c r="A917" s="31" t="s">
        <v>214</v>
      </c>
      <c r="B917" s="31" t="s">
        <v>189</v>
      </c>
      <c r="C917" s="38" t="s">
        <v>190</v>
      </c>
      <c r="D917" s="171" t="s">
        <v>40</v>
      </c>
      <c r="E917" s="233"/>
      <c r="F917" s="229">
        <v>1.2</v>
      </c>
      <c r="G917" s="262"/>
      <c r="H917" s="263"/>
      <c r="I917" s="1"/>
      <c r="J917" s="230"/>
      <c r="K917" s="50"/>
      <c r="M917" s="41"/>
      <c r="N917" s="4"/>
    </row>
    <row r="918" spans="1:14" s="49" customFormat="1" ht="26.25" customHeight="1" x14ac:dyDescent="0.35">
      <c r="A918" s="31"/>
      <c r="B918" s="39"/>
      <c r="C918" s="34" t="s">
        <v>2</v>
      </c>
      <c r="D918" s="130" t="s">
        <v>11</v>
      </c>
      <c r="E918" s="175">
        <v>121.8</v>
      </c>
      <c r="F918" s="170">
        <f>E918*F917</f>
        <v>146.16</v>
      </c>
      <c r="G918" s="256"/>
      <c r="H918" s="257"/>
      <c r="I918" s="1"/>
      <c r="J918" s="230"/>
      <c r="K918" s="60"/>
      <c r="M918" s="41"/>
    </row>
    <row r="919" spans="1:14" s="49" customFormat="1" ht="26.25" customHeight="1" x14ac:dyDescent="0.35">
      <c r="A919" s="31"/>
      <c r="B919" s="39"/>
      <c r="C919" s="34" t="s">
        <v>191</v>
      </c>
      <c r="D919" s="130" t="s">
        <v>12</v>
      </c>
      <c r="E919" s="175">
        <v>4.6399999999999997</v>
      </c>
      <c r="F919" s="170">
        <f>E919*F917</f>
        <v>5.5679999999999996</v>
      </c>
      <c r="G919" s="256"/>
      <c r="H919" s="257"/>
      <c r="I919" s="1"/>
      <c r="J919" s="230"/>
      <c r="K919" s="60"/>
      <c r="M919" s="41"/>
    </row>
    <row r="920" spans="1:14" s="49" customFormat="1" ht="15" customHeight="1" x14ac:dyDescent="0.35">
      <c r="A920" s="31"/>
      <c r="B920" s="39"/>
      <c r="C920" s="34" t="s">
        <v>192</v>
      </c>
      <c r="D920" s="173" t="s">
        <v>88</v>
      </c>
      <c r="E920" s="207">
        <v>100</v>
      </c>
      <c r="F920" s="170">
        <f>E920*F917</f>
        <v>120</v>
      </c>
      <c r="G920" s="256"/>
      <c r="H920" s="257"/>
      <c r="I920" s="1"/>
      <c r="J920" s="230"/>
      <c r="K920" s="50"/>
      <c r="M920" s="41"/>
    </row>
    <row r="921" spans="1:14" s="49" customFormat="1" ht="15" customHeight="1" x14ac:dyDescent="0.35">
      <c r="A921" s="31"/>
      <c r="B921" s="39"/>
      <c r="C921" s="34" t="s">
        <v>193</v>
      </c>
      <c r="D921" s="173" t="s">
        <v>13</v>
      </c>
      <c r="E921" s="207"/>
      <c r="F921" s="209">
        <v>60</v>
      </c>
      <c r="G921" s="256"/>
      <c r="H921" s="256"/>
      <c r="I921" s="1"/>
      <c r="J921" s="230"/>
      <c r="K921" s="50"/>
      <c r="M921" s="41"/>
    </row>
    <row r="922" spans="1:14" s="49" customFormat="1" ht="15" customHeight="1" x14ac:dyDescent="0.35">
      <c r="A922" s="31"/>
      <c r="B922" s="39"/>
      <c r="C922" s="34" t="s">
        <v>194</v>
      </c>
      <c r="D922" s="173" t="s">
        <v>13</v>
      </c>
      <c r="E922" s="207"/>
      <c r="F922" s="209">
        <v>10</v>
      </c>
      <c r="G922" s="256"/>
      <c r="H922" s="256"/>
      <c r="I922" s="1"/>
      <c r="J922" s="230"/>
      <c r="K922" s="50"/>
      <c r="M922" s="41"/>
    </row>
    <row r="923" spans="1:14" s="49" customFormat="1" ht="15" customHeight="1" x14ac:dyDescent="0.35">
      <c r="A923" s="31"/>
      <c r="B923" s="39"/>
      <c r="C923" s="34" t="s">
        <v>195</v>
      </c>
      <c r="D923" s="173" t="s">
        <v>13</v>
      </c>
      <c r="E923" s="207"/>
      <c r="F923" s="209">
        <v>20</v>
      </c>
      <c r="G923" s="256"/>
      <c r="H923" s="256"/>
      <c r="I923" s="1"/>
      <c r="J923" s="230"/>
      <c r="K923" s="50"/>
      <c r="M923" s="41"/>
    </row>
    <row r="924" spans="1:14" s="49" customFormat="1" ht="15" customHeight="1" x14ac:dyDescent="0.35">
      <c r="A924" s="31"/>
      <c r="B924" s="39"/>
      <c r="C924" s="34" t="s">
        <v>196</v>
      </c>
      <c r="D924" s="173" t="s">
        <v>13</v>
      </c>
      <c r="E924" s="207"/>
      <c r="F924" s="209">
        <v>8</v>
      </c>
      <c r="G924" s="256"/>
      <c r="H924" s="256"/>
      <c r="I924" s="1"/>
      <c r="J924" s="230"/>
      <c r="K924" s="50"/>
      <c r="M924" s="41"/>
    </row>
    <row r="925" spans="1:14" s="49" customFormat="1" ht="15" customHeight="1" x14ac:dyDescent="0.35">
      <c r="A925" s="31"/>
      <c r="B925" s="39"/>
      <c r="C925" s="34" t="s">
        <v>197</v>
      </c>
      <c r="D925" s="173" t="s">
        <v>13</v>
      </c>
      <c r="E925" s="207"/>
      <c r="F925" s="209">
        <v>56</v>
      </c>
      <c r="G925" s="256"/>
      <c r="H925" s="256"/>
      <c r="I925" s="1"/>
      <c r="J925" s="230"/>
      <c r="K925" s="50"/>
      <c r="M925" s="41"/>
    </row>
    <row r="926" spans="1:14" s="49" customFormat="1" ht="15" customHeight="1" x14ac:dyDescent="0.35">
      <c r="A926" s="31"/>
      <c r="B926" s="39"/>
      <c r="C926" s="34" t="s">
        <v>198</v>
      </c>
      <c r="D926" s="173" t="s">
        <v>88</v>
      </c>
      <c r="E926" s="207"/>
      <c r="F926" s="209">
        <v>100</v>
      </c>
      <c r="G926" s="256"/>
      <c r="H926" s="256"/>
      <c r="I926" s="1"/>
      <c r="J926" s="230"/>
      <c r="K926" s="50"/>
      <c r="M926" s="41"/>
    </row>
    <row r="927" spans="1:14" s="48" customFormat="1" ht="52.5" x14ac:dyDescent="0.35">
      <c r="A927" s="31" t="s">
        <v>50</v>
      </c>
      <c r="B927" s="31" t="s">
        <v>200</v>
      </c>
      <c r="C927" s="38" t="s">
        <v>201</v>
      </c>
      <c r="D927" s="171" t="s">
        <v>40</v>
      </c>
      <c r="E927" s="233"/>
      <c r="F927" s="229">
        <v>0.3</v>
      </c>
      <c r="G927" s="262"/>
      <c r="H927" s="263"/>
      <c r="I927" s="1"/>
      <c r="J927" s="230"/>
      <c r="K927" s="50"/>
      <c r="M927" s="41"/>
      <c r="N927" s="4"/>
    </row>
    <row r="928" spans="1:14" s="48" customFormat="1" ht="26.25" customHeight="1" x14ac:dyDescent="0.35">
      <c r="A928" s="31"/>
      <c r="B928" s="39"/>
      <c r="C928" s="34" t="s">
        <v>2</v>
      </c>
      <c r="D928" s="130" t="s">
        <v>11</v>
      </c>
      <c r="E928" s="175">
        <v>149.63999999999999</v>
      </c>
      <c r="F928" s="170">
        <f>E928*F927</f>
        <v>44.891999999999996</v>
      </c>
      <c r="G928" s="256"/>
      <c r="H928" s="257"/>
      <c r="I928" s="1"/>
      <c r="J928" s="230"/>
      <c r="K928" s="60"/>
      <c r="M928" s="41"/>
    </row>
    <row r="929" spans="1:14" s="48" customFormat="1" ht="26.25" customHeight="1" x14ac:dyDescent="0.35">
      <c r="A929" s="31"/>
      <c r="B929" s="39"/>
      <c r="C929" s="34" t="s">
        <v>191</v>
      </c>
      <c r="D929" s="130" t="s">
        <v>12</v>
      </c>
      <c r="E929" s="175">
        <v>8.1199999999999992</v>
      </c>
      <c r="F929" s="170">
        <f>E929*F927</f>
        <v>2.4359999999999995</v>
      </c>
      <c r="G929" s="256"/>
      <c r="H929" s="257"/>
      <c r="I929" s="1"/>
      <c r="J929" s="230"/>
      <c r="K929" s="60"/>
      <c r="M929" s="41"/>
    </row>
    <row r="930" spans="1:14" s="48" customFormat="1" ht="15" customHeight="1" x14ac:dyDescent="0.35">
      <c r="A930" s="31"/>
      <c r="B930" s="31"/>
      <c r="C930" s="34" t="s">
        <v>202</v>
      </c>
      <c r="D930" s="173" t="s">
        <v>88</v>
      </c>
      <c r="E930" s="207">
        <v>100</v>
      </c>
      <c r="F930" s="170">
        <f>E930*F927</f>
        <v>30</v>
      </c>
      <c r="G930" s="259"/>
      <c r="H930" s="257"/>
      <c r="I930" s="1"/>
      <c r="J930" s="230"/>
      <c r="K930" s="50"/>
      <c r="M930" s="41"/>
    </row>
    <row r="931" spans="1:14" s="48" customFormat="1" ht="15" customHeight="1" x14ac:dyDescent="0.35">
      <c r="A931" s="31"/>
      <c r="B931" s="39"/>
      <c r="C931" s="34" t="s">
        <v>203</v>
      </c>
      <c r="D931" s="173" t="s">
        <v>13</v>
      </c>
      <c r="E931" s="207"/>
      <c r="F931" s="209">
        <v>40</v>
      </c>
      <c r="G931" s="256"/>
      <c r="H931" s="256"/>
      <c r="I931" s="1"/>
      <c r="J931" s="230"/>
      <c r="K931" s="50"/>
      <c r="M931" s="41"/>
    </row>
    <row r="932" spans="1:14" s="48" customFormat="1" ht="15" customHeight="1" x14ac:dyDescent="0.35">
      <c r="A932" s="31"/>
      <c r="B932" s="39"/>
      <c r="C932" s="34" t="s">
        <v>204</v>
      </c>
      <c r="D932" s="173" t="s">
        <v>13</v>
      </c>
      <c r="E932" s="207"/>
      <c r="F932" s="209">
        <v>12</v>
      </c>
      <c r="G932" s="256"/>
      <c r="H932" s="256"/>
      <c r="I932" s="1"/>
      <c r="J932" s="230"/>
      <c r="K932" s="50"/>
      <c r="M932" s="41"/>
    </row>
    <row r="933" spans="1:14" s="48" customFormat="1" ht="15" customHeight="1" x14ac:dyDescent="0.35">
      <c r="A933" s="31"/>
      <c r="B933" s="39"/>
      <c r="C933" s="34" t="s">
        <v>205</v>
      </c>
      <c r="D933" s="173" t="s">
        <v>13</v>
      </c>
      <c r="E933" s="207"/>
      <c r="F933" s="209">
        <v>6</v>
      </c>
      <c r="G933" s="256"/>
      <c r="H933" s="256"/>
      <c r="I933" s="1"/>
      <c r="J933" s="230"/>
      <c r="K933" s="50"/>
      <c r="M933" s="41"/>
    </row>
    <row r="934" spans="1:14" s="49" customFormat="1" x14ac:dyDescent="0.35">
      <c r="A934" s="31" t="s">
        <v>188</v>
      </c>
      <c r="B934" s="31" t="s">
        <v>206</v>
      </c>
      <c r="C934" s="38" t="s">
        <v>207</v>
      </c>
      <c r="D934" s="171" t="s">
        <v>208</v>
      </c>
      <c r="E934" s="233"/>
      <c r="F934" s="229">
        <v>0.7056</v>
      </c>
      <c r="G934" s="297"/>
      <c r="H934" s="256"/>
      <c r="I934" s="1"/>
      <c r="J934" s="230"/>
      <c r="K934" s="50"/>
      <c r="M934" s="41"/>
      <c r="N934" s="4"/>
    </row>
    <row r="935" spans="1:14" s="49" customFormat="1" ht="26.25" customHeight="1" x14ac:dyDescent="0.35">
      <c r="A935" s="31"/>
      <c r="B935" s="39"/>
      <c r="C935" s="34" t="s">
        <v>2</v>
      </c>
      <c r="D935" s="130" t="s">
        <v>11</v>
      </c>
      <c r="E935" s="175">
        <v>65.599999999999994</v>
      </c>
      <c r="F935" s="170">
        <f>E935*F934</f>
        <v>46.28736</v>
      </c>
      <c r="G935" s="256"/>
      <c r="H935" s="257"/>
      <c r="I935" s="1"/>
      <c r="J935" s="230"/>
      <c r="K935" s="60"/>
      <c r="M935" s="41"/>
    </row>
    <row r="936" spans="1:14" s="49" customFormat="1" ht="15" customHeight="1" x14ac:dyDescent="0.35">
      <c r="A936" s="31"/>
      <c r="B936" s="39"/>
      <c r="C936" s="34" t="s">
        <v>14</v>
      </c>
      <c r="D936" s="130" t="s">
        <v>12</v>
      </c>
      <c r="E936" s="175">
        <v>0.21</v>
      </c>
      <c r="F936" s="170">
        <f>E936*F934</f>
        <v>0.148176</v>
      </c>
      <c r="G936" s="256"/>
      <c r="H936" s="257"/>
      <c r="I936" s="1"/>
      <c r="J936" s="230"/>
      <c r="K936" s="60"/>
      <c r="M936" s="41"/>
    </row>
    <row r="937" spans="1:14" s="49" customFormat="1" ht="77.25" customHeight="1" x14ac:dyDescent="0.35">
      <c r="A937" s="31"/>
      <c r="B937" s="39"/>
      <c r="C937" s="34" t="s">
        <v>209</v>
      </c>
      <c r="D937" s="130" t="s">
        <v>12</v>
      </c>
      <c r="E937" s="175">
        <v>0.8</v>
      </c>
      <c r="F937" s="170">
        <f>E937*F934</f>
        <v>0.56447999999999998</v>
      </c>
      <c r="G937" s="256"/>
      <c r="H937" s="257"/>
      <c r="I937" s="1"/>
      <c r="J937" s="230"/>
      <c r="K937" s="60"/>
      <c r="M937" s="41"/>
    </row>
    <row r="938" spans="1:14" s="49" customFormat="1" ht="15" customHeight="1" x14ac:dyDescent="0.35">
      <c r="A938" s="31"/>
      <c r="B938" s="39"/>
      <c r="C938" s="34" t="s">
        <v>215</v>
      </c>
      <c r="D938" s="173" t="s">
        <v>13</v>
      </c>
      <c r="E938" s="207"/>
      <c r="F938" s="209">
        <v>28</v>
      </c>
      <c r="G938" s="256"/>
      <c r="H938" s="256"/>
      <c r="I938" s="1"/>
      <c r="J938" s="230"/>
      <c r="K938" s="50"/>
      <c r="M938" s="41"/>
    </row>
    <row r="939" spans="1:14" s="49" customFormat="1" ht="15" customHeight="1" x14ac:dyDescent="0.35">
      <c r="A939" s="31"/>
      <c r="B939" s="39"/>
      <c r="C939" s="34" t="s">
        <v>210</v>
      </c>
      <c r="D939" s="173" t="s">
        <v>13</v>
      </c>
      <c r="E939" s="207"/>
      <c r="F939" s="209">
        <v>10</v>
      </c>
      <c r="G939" s="256"/>
      <c r="H939" s="256"/>
      <c r="I939" s="1"/>
      <c r="J939" s="230"/>
      <c r="K939" s="50"/>
      <c r="M939" s="41"/>
    </row>
    <row r="940" spans="1:14" s="48" customFormat="1" ht="52.5" x14ac:dyDescent="0.35">
      <c r="A940" s="31" t="s">
        <v>199</v>
      </c>
      <c r="B940" s="31" t="s">
        <v>211</v>
      </c>
      <c r="C940" s="38" t="s">
        <v>212</v>
      </c>
      <c r="D940" s="171" t="s">
        <v>13</v>
      </c>
      <c r="E940" s="231"/>
      <c r="F940" s="229">
        <v>28</v>
      </c>
      <c r="G940" s="262"/>
      <c r="H940" s="263"/>
      <c r="I940" s="1"/>
      <c r="J940" s="230"/>
      <c r="K940" s="50"/>
      <c r="M940" s="41"/>
      <c r="N940" s="4"/>
    </row>
    <row r="941" spans="1:14" s="48" customFormat="1" ht="26.25" customHeight="1" x14ac:dyDescent="0.35">
      <c r="A941" s="31"/>
      <c r="B941" s="39"/>
      <c r="C941" s="34" t="s">
        <v>2</v>
      </c>
      <c r="D941" s="130" t="s">
        <v>11</v>
      </c>
      <c r="E941" s="175">
        <v>0.3</v>
      </c>
      <c r="F941" s="170">
        <f>E941*F940</f>
        <v>8.4</v>
      </c>
      <c r="G941" s="256"/>
      <c r="H941" s="257"/>
      <c r="I941" s="1"/>
      <c r="J941" s="230"/>
      <c r="K941" s="60"/>
      <c r="M941" s="41"/>
    </row>
    <row r="942" spans="1:14" s="48" customFormat="1" ht="26.25" customHeight="1" x14ac:dyDescent="0.35">
      <c r="A942" s="31"/>
      <c r="B942" s="39"/>
      <c r="C942" s="34" t="s">
        <v>213</v>
      </c>
      <c r="D942" s="173" t="s">
        <v>13</v>
      </c>
      <c r="E942" s="207">
        <v>1</v>
      </c>
      <c r="F942" s="170">
        <f>E942*F940</f>
        <v>28</v>
      </c>
      <c r="G942" s="256"/>
      <c r="H942" s="257"/>
      <c r="I942" s="1"/>
      <c r="J942" s="230"/>
      <c r="K942" s="50"/>
      <c r="M942" s="41"/>
    </row>
    <row r="943" spans="1:14" s="97" customFormat="1" x14ac:dyDescent="0.35">
      <c r="A943" s="151"/>
      <c r="B943" s="151"/>
      <c r="C943" s="85" t="s">
        <v>317</v>
      </c>
      <c r="D943" s="200"/>
      <c r="E943" s="227"/>
      <c r="F943" s="229"/>
      <c r="G943" s="312"/>
      <c r="H943" s="306"/>
      <c r="I943" s="1"/>
      <c r="J943" s="230"/>
      <c r="K943" s="50"/>
      <c r="N943" s="4"/>
    </row>
    <row r="944" spans="1:14" s="46" customFormat="1" x14ac:dyDescent="0.35">
      <c r="A944" s="31" t="s">
        <v>318</v>
      </c>
      <c r="B944" s="33" t="s">
        <v>219</v>
      </c>
      <c r="C944" s="38" t="s">
        <v>557</v>
      </c>
      <c r="D944" s="171" t="s">
        <v>40</v>
      </c>
      <c r="E944" s="231"/>
      <c r="F944" s="229">
        <v>0.60799999999999998</v>
      </c>
      <c r="G944" s="259"/>
      <c r="H944" s="260"/>
      <c r="I944" s="1"/>
      <c r="J944" s="230"/>
      <c r="K944" s="50"/>
      <c r="N944" s="4"/>
    </row>
    <row r="945" spans="1:256" s="47" customFormat="1" ht="25.5" customHeight="1" x14ac:dyDescent="0.35">
      <c r="A945" s="39"/>
      <c r="B945" s="121"/>
      <c r="C945" s="18" t="s">
        <v>70</v>
      </c>
      <c r="D945" s="130" t="s">
        <v>11</v>
      </c>
      <c r="E945" s="169">
        <f>6.024</f>
        <v>6.024</v>
      </c>
      <c r="F945" s="170">
        <f>E945*F944</f>
        <v>3.6625920000000001</v>
      </c>
      <c r="G945" s="256"/>
      <c r="H945" s="257"/>
      <c r="I945" s="1"/>
      <c r="J945" s="230"/>
      <c r="M945" s="23"/>
    </row>
    <row r="946" spans="1:256" s="6" customFormat="1" ht="26.5" x14ac:dyDescent="0.35">
      <c r="A946" s="118">
        <v>2</v>
      </c>
      <c r="B946" s="118" t="s">
        <v>319</v>
      </c>
      <c r="C946" s="119" t="s">
        <v>558</v>
      </c>
      <c r="D946" s="168" t="s">
        <v>24</v>
      </c>
      <c r="E946" s="229"/>
      <c r="F946" s="229">
        <v>1.24</v>
      </c>
      <c r="G946" s="255"/>
      <c r="H946" s="255"/>
      <c r="I946" s="1"/>
      <c r="J946" s="230"/>
      <c r="K946" s="50"/>
      <c r="M946" s="41"/>
      <c r="N946" s="4"/>
    </row>
    <row r="947" spans="1:256" s="6" customFormat="1" ht="26.25" customHeight="1" x14ac:dyDescent="0.35">
      <c r="A947" s="28"/>
      <c r="B947" s="28"/>
      <c r="C947" s="120" t="s">
        <v>2</v>
      </c>
      <c r="D947" s="130" t="s">
        <v>11</v>
      </c>
      <c r="E947" s="170">
        <v>74.3</v>
      </c>
      <c r="F947" s="170">
        <f>E947*F946</f>
        <v>92.131999999999991</v>
      </c>
      <c r="G947" s="256"/>
      <c r="H947" s="257"/>
      <c r="I947" s="1"/>
      <c r="J947" s="230"/>
      <c r="M947" s="41"/>
    </row>
    <row r="948" spans="1:256" s="46" customFormat="1" x14ac:dyDescent="0.35">
      <c r="A948" s="31" t="s">
        <v>42</v>
      </c>
      <c r="B948" s="33"/>
      <c r="C948" s="38" t="s">
        <v>320</v>
      </c>
      <c r="D948" s="171" t="s">
        <v>13</v>
      </c>
      <c r="E948" s="231"/>
      <c r="F948" s="229">
        <v>12</v>
      </c>
      <c r="G948" s="259"/>
      <c r="H948" s="260"/>
      <c r="I948" s="1"/>
      <c r="J948" s="230"/>
      <c r="K948" s="50"/>
      <c r="M948" s="41"/>
      <c r="N948" s="4"/>
    </row>
    <row r="949" spans="1:256" s="47" customFormat="1" ht="26.25" customHeight="1" x14ac:dyDescent="0.35">
      <c r="A949" s="39"/>
      <c r="B949" s="121"/>
      <c r="C949" s="18" t="s">
        <v>70</v>
      </c>
      <c r="D949" s="130" t="s">
        <v>11</v>
      </c>
      <c r="E949" s="169">
        <v>2</v>
      </c>
      <c r="F949" s="170">
        <f>E949*F948</f>
        <v>24</v>
      </c>
      <c r="G949" s="256"/>
      <c r="H949" s="257"/>
      <c r="I949" s="1"/>
      <c r="J949" s="230"/>
      <c r="M949" s="41"/>
    </row>
    <row r="950" spans="1:256" s="48" customFormat="1" x14ac:dyDescent="0.35">
      <c r="A950" s="19">
        <v>4</v>
      </c>
      <c r="B950" s="118" t="s">
        <v>321</v>
      </c>
      <c r="C950" s="119" t="s">
        <v>559</v>
      </c>
      <c r="D950" s="143" t="s">
        <v>24</v>
      </c>
      <c r="E950" s="232"/>
      <c r="F950" s="229">
        <v>9.25</v>
      </c>
      <c r="G950" s="261"/>
      <c r="H950" s="261"/>
      <c r="I950" s="1"/>
      <c r="J950" s="230"/>
      <c r="K950" s="50"/>
      <c r="L950" s="7"/>
      <c r="M950" s="41"/>
      <c r="N950" s="4"/>
      <c r="O950" s="7"/>
      <c r="P950" s="7"/>
      <c r="Q950" s="7"/>
      <c r="R950" s="7"/>
      <c r="S950" s="7"/>
      <c r="T950" s="7"/>
      <c r="U950" s="7"/>
      <c r="V950" s="7"/>
      <c r="W950" s="7"/>
      <c r="X950" s="7"/>
      <c r="Y950" s="7"/>
      <c r="Z950" s="7"/>
      <c r="AA950" s="7"/>
      <c r="AB950" s="7"/>
      <c r="AC950" s="7"/>
      <c r="AD950" s="7"/>
      <c r="AE950" s="7"/>
      <c r="AF950" s="7"/>
      <c r="AG950" s="7"/>
      <c r="AH950" s="7"/>
      <c r="AI950" s="7"/>
      <c r="AJ950" s="7"/>
      <c r="AK950" s="7"/>
      <c r="AL950" s="7"/>
      <c r="AM950" s="7"/>
      <c r="AN950" s="7"/>
      <c r="AO950" s="7"/>
      <c r="AP950" s="7"/>
      <c r="AQ950" s="7"/>
      <c r="AR950" s="7"/>
      <c r="AS950" s="7"/>
      <c r="AT950" s="7"/>
      <c r="AU950" s="7"/>
      <c r="AV950" s="7"/>
      <c r="AW950" s="7"/>
      <c r="AX950" s="7"/>
      <c r="AY950" s="7"/>
      <c r="AZ950" s="7"/>
      <c r="BA950" s="7"/>
      <c r="BB950" s="7"/>
      <c r="BC950" s="7"/>
      <c r="BD950" s="7"/>
      <c r="BE950" s="7"/>
      <c r="BF950" s="7"/>
      <c r="BG950" s="7"/>
      <c r="BH950" s="7"/>
      <c r="BI950" s="7"/>
      <c r="BJ950" s="7"/>
      <c r="BK950" s="7"/>
      <c r="BL950" s="7"/>
      <c r="BM950" s="7"/>
      <c r="BN950" s="7"/>
      <c r="BO950" s="7"/>
      <c r="BP950" s="7"/>
      <c r="BQ950" s="7"/>
      <c r="BR950" s="7"/>
      <c r="BS950" s="7"/>
      <c r="BT950" s="7"/>
      <c r="BU950" s="7"/>
      <c r="BV950" s="7"/>
      <c r="BW950" s="7"/>
      <c r="BX950" s="7"/>
      <c r="BY950" s="7"/>
      <c r="BZ950" s="7"/>
      <c r="CA950" s="7"/>
      <c r="CB950" s="7"/>
      <c r="CC950" s="7"/>
      <c r="CD950" s="7"/>
      <c r="CE950" s="7"/>
      <c r="CF950" s="7"/>
      <c r="CG950" s="7"/>
      <c r="CH950" s="7"/>
      <c r="CI950" s="7"/>
      <c r="CJ950" s="7"/>
      <c r="CK950" s="7"/>
      <c r="CL950" s="7"/>
      <c r="CM950" s="7"/>
      <c r="CN950" s="7"/>
      <c r="CO950" s="7"/>
      <c r="CP950" s="7"/>
      <c r="CQ950" s="7"/>
      <c r="CR950" s="7"/>
      <c r="CS950" s="7"/>
      <c r="CT950" s="7"/>
      <c r="CU950" s="7"/>
      <c r="CV950" s="7"/>
      <c r="CW950" s="7"/>
      <c r="CX950" s="7"/>
      <c r="CY950" s="7"/>
      <c r="CZ950" s="7"/>
      <c r="DA950" s="7"/>
      <c r="DB950" s="7"/>
      <c r="DC950" s="7"/>
      <c r="DD950" s="7"/>
      <c r="DE950" s="7"/>
      <c r="DF950" s="7"/>
      <c r="DG950" s="7"/>
      <c r="DH950" s="7"/>
      <c r="DI950" s="7"/>
      <c r="DJ950" s="7"/>
      <c r="DK950" s="7"/>
      <c r="DL950" s="7"/>
      <c r="DM950" s="7"/>
      <c r="DN950" s="7"/>
      <c r="DO950" s="7"/>
      <c r="DP950" s="7"/>
      <c r="DQ950" s="7"/>
      <c r="DR950" s="7"/>
      <c r="DS950" s="7"/>
      <c r="DT950" s="7"/>
      <c r="DU950" s="7"/>
      <c r="DV950" s="7"/>
      <c r="DW950" s="7"/>
      <c r="DX950" s="7"/>
      <c r="DY950" s="7"/>
      <c r="DZ950" s="7"/>
      <c r="EA950" s="7"/>
      <c r="EB950" s="7"/>
      <c r="EC950" s="7"/>
      <c r="ED950" s="7"/>
      <c r="EE950" s="7"/>
      <c r="EF950" s="7"/>
      <c r="EG950" s="7"/>
      <c r="EH950" s="7"/>
      <c r="EI950" s="7"/>
      <c r="EJ950" s="7"/>
      <c r="EK950" s="7"/>
      <c r="EL950" s="7"/>
      <c r="EM950" s="7"/>
      <c r="EN950" s="7"/>
      <c r="EO950" s="7"/>
      <c r="EP950" s="7"/>
      <c r="EQ950" s="7"/>
      <c r="ER950" s="7"/>
      <c r="ES950" s="7"/>
      <c r="ET950" s="7"/>
      <c r="EU950" s="7"/>
      <c r="EV950" s="7"/>
      <c r="EW950" s="7"/>
      <c r="EX950" s="7"/>
      <c r="EY950" s="7"/>
      <c r="EZ950" s="7"/>
      <c r="FA950" s="7"/>
      <c r="FB950" s="7"/>
      <c r="FC950" s="7"/>
      <c r="FD950" s="7"/>
      <c r="FE950" s="7"/>
      <c r="FF950" s="7"/>
      <c r="FG950" s="7"/>
      <c r="FH950" s="7"/>
      <c r="FI950" s="7"/>
      <c r="FJ950" s="7"/>
      <c r="FK950" s="7"/>
      <c r="FL950" s="7"/>
      <c r="FM950" s="7"/>
      <c r="FN950" s="7"/>
      <c r="FO950" s="7"/>
      <c r="FP950" s="7"/>
      <c r="FQ950" s="7"/>
      <c r="FR950" s="7"/>
      <c r="FS950" s="7"/>
      <c r="FT950" s="7"/>
      <c r="FU950" s="7"/>
      <c r="FV950" s="7"/>
      <c r="FW950" s="7"/>
      <c r="FX950" s="7"/>
      <c r="FY950" s="7"/>
      <c r="FZ950" s="7"/>
      <c r="GA950" s="7"/>
      <c r="GB950" s="7"/>
      <c r="GC950" s="7"/>
      <c r="GD950" s="7"/>
      <c r="GE950" s="7"/>
      <c r="GF950" s="7"/>
      <c r="GG950" s="7"/>
      <c r="GH950" s="7"/>
      <c r="GI950" s="7"/>
      <c r="GJ950" s="7"/>
      <c r="GK950" s="7"/>
      <c r="GL950" s="7"/>
      <c r="GM950" s="7"/>
      <c r="GN950" s="7"/>
      <c r="GO950" s="7"/>
      <c r="GP950" s="7"/>
      <c r="GQ950" s="7"/>
      <c r="GR950" s="7"/>
      <c r="GS950" s="7"/>
      <c r="GT950" s="7"/>
      <c r="GU950" s="7"/>
      <c r="GV950" s="7"/>
      <c r="GW950" s="7"/>
      <c r="GX950" s="7"/>
      <c r="GY950" s="7"/>
      <c r="GZ950" s="7"/>
      <c r="HA950" s="7"/>
      <c r="HB950" s="7"/>
      <c r="HC950" s="7"/>
      <c r="HD950" s="7"/>
      <c r="HE950" s="7"/>
      <c r="HF950" s="7"/>
      <c r="HG950" s="7"/>
      <c r="HH950" s="7"/>
      <c r="HI950" s="7"/>
      <c r="HJ950" s="7"/>
      <c r="HK950" s="7"/>
      <c r="HL950" s="7"/>
      <c r="HM950" s="7"/>
      <c r="HN950" s="7"/>
      <c r="HO950" s="7"/>
      <c r="HP950" s="7"/>
      <c r="HQ950" s="7"/>
      <c r="HR950" s="7"/>
      <c r="HS950" s="7"/>
      <c r="HT950" s="7"/>
      <c r="HU950" s="7"/>
      <c r="HV950" s="7"/>
      <c r="HW950" s="7"/>
      <c r="HX950" s="7"/>
      <c r="HY950" s="7"/>
      <c r="HZ950" s="7"/>
      <c r="IA950" s="7"/>
      <c r="IB950" s="7"/>
      <c r="IC950" s="7"/>
      <c r="ID950" s="7"/>
      <c r="IE950" s="7"/>
      <c r="IF950" s="7"/>
      <c r="IG950" s="7"/>
      <c r="IH950" s="7"/>
      <c r="II950" s="7"/>
      <c r="IJ950" s="7"/>
      <c r="IK950" s="7"/>
      <c r="IL950" s="7"/>
      <c r="IM950" s="7"/>
      <c r="IN950" s="7"/>
      <c r="IO950" s="7"/>
      <c r="IP950" s="7"/>
      <c r="IQ950" s="7"/>
      <c r="IR950" s="7"/>
      <c r="IS950" s="7"/>
      <c r="IT950" s="7"/>
      <c r="IU950" s="7"/>
      <c r="IV950" s="7"/>
    </row>
    <row r="951" spans="1:256" s="48" customFormat="1" ht="26.25" customHeight="1" x14ac:dyDescent="0.35">
      <c r="A951" s="21"/>
      <c r="B951" s="21" t="s">
        <v>21</v>
      </c>
      <c r="C951" s="22" t="s">
        <v>2</v>
      </c>
      <c r="D951" s="130" t="s">
        <v>11</v>
      </c>
      <c r="E951" s="172">
        <v>28.07</v>
      </c>
      <c r="F951" s="170">
        <f>E951*F950</f>
        <v>259.64749999999998</v>
      </c>
      <c r="G951" s="256"/>
      <c r="H951" s="257"/>
      <c r="I951" s="1"/>
      <c r="J951" s="230"/>
      <c r="K951" s="7"/>
      <c r="L951" s="7"/>
      <c r="M951" s="41"/>
      <c r="N951" s="7"/>
      <c r="O951" s="7"/>
      <c r="P951" s="7"/>
      <c r="Q951" s="7"/>
      <c r="R951" s="7"/>
      <c r="S951" s="7"/>
      <c r="T951" s="7"/>
      <c r="U951" s="7"/>
      <c r="V951" s="7"/>
      <c r="W951" s="7"/>
      <c r="X951" s="7"/>
      <c r="Y951" s="7"/>
      <c r="Z951" s="7"/>
      <c r="AA951" s="7"/>
      <c r="AB951" s="7"/>
      <c r="AC951" s="7"/>
      <c r="AD951" s="7"/>
      <c r="AE951" s="7"/>
      <c r="AF951" s="7"/>
      <c r="AG951" s="7"/>
      <c r="AH951" s="7"/>
      <c r="AI951" s="7"/>
      <c r="AJ951" s="7"/>
      <c r="AK951" s="7"/>
      <c r="AL951" s="7"/>
      <c r="AM951" s="7"/>
      <c r="AN951" s="7"/>
      <c r="AO951" s="7"/>
      <c r="AP951" s="7"/>
      <c r="AQ951" s="7"/>
      <c r="AR951" s="7"/>
      <c r="AS951" s="7"/>
      <c r="AT951" s="7"/>
      <c r="AU951" s="7"/>
      <c r="AV951" s="7"/>
      <c r="AW951" s="7"/>
      <c r="AX951" s="7"/>
      <c r="AY951" s="7"/>
      <c r="AZ951" s="7"/>
      <c r="BA951" s="7"/>
      <c r="BB951" s="7"/>
      <c r="BC951" s="7"/>
      <c r="BD951" s="7"/>
      <c r="BE951" s="7"/>
      <c r="BF951" s="7"/>
      <c r="BG951" s="7"/>
      <c r="BH951" s="7"/>
      <c r="BI951" s="7"/>
      <c r="BJ951" s="7"/>
      <c r="BK951" s="7"/>
      <c r="BL951" s="7"/>
      <c r="BM951" s="7"/>
      <c r="BN951" s="7"/>
      <c r="BO951" s="7"/>
      <c r="BP951" s="7"/>
      <c r="BQ951" s="7"/>
      <c r="BR951" s="7"/>
      <c r="BS951" s="7"/>
      <c r="BT951" s="7"/>
      <c r="BU951" s="7"/>
      <c r="BV951" s="7"/>
      <c r="BW951" s="7"/>
      <c r="BX951" s="7"/>
      <c r="BY951" s="7"/>
      <c r="BZ951" s="7"/>
      <c r="CA951" s="7"/>
      <c r="CB951" s="7"/>
      <c r="CC951" s="7"/>
      <c r="CD951" s="7"/>
      <c r="CE951" s="7"/>
      <c r="CF951" s="7"/>
      <c r="CG951" s="7"/>
      <c r="CH951" s="7"/>
      <c r="CI951" s="7"/>
      <c r="CJ951" s="7"/>
      <c r="CK951" s="7"/>
      <c r="CL951" s="7"/>
      <c r="CM951" s="7"/>
      <c r="CN951" s="7"/>
      <c r="CO951" s="7"/>
      <c r="CP951" s="7"/>
      <c r="CQ951" s="7"/>
      <c r="CR951" s="7"/>
      <c r="CS951" s="7"/>
      <c r="CT951" s="7"/>
      <c r="CU951" s="7"/>
      <c r="CV951" s="7"/>
      <c r="CW951" s="7"/>
      <c r="CX951" s="7"/>
      <c r="CY951" s="7"/>
      <c r="CZ951" s="7"/>
      <c r="DA951" s="7"/>
      <c r="DB951" s="7"/>
      <c r="DC951" s="7"/>
      <c r="DD951" s="7"/>
      <c r="DE951" s="7"/>
      <c r="DF951" s="7"/>
      <c r="DG951" s="7"/>
      <c r="DH951" s="7"/>
      <c r="DI951" s="7"/>
      <c r="DJ951" s="7"/>
      <c r="DK951" s="7"/>
      <c r="DL951" s="7"/>
      <c r="DM951" s="7"/>
      <c r="DN951" s="7"/>
      <c r="DO951" s="7"/>
      <c r="DP951" s="7"/>
      <c r="DQ951" s="7"/>
      <c r="DR951" s="7"/>
      <c r="DS951" s="7"/>
      <c r="DT951" s="7"/>
      <c r="DU951" s="7"/>
      <c r="DV951" s="7"/>
      <c r="DW951" s="7"/>
      <c r="DX951" s="7"/>
      <c r="DY951" s="7"/>
      <c r="DZ951" s="7"/>
      <c r="EA951" s="7"/>
      <c r="EB951" s="7"/>
      <c r="EC951" s="7"/>
      <c r="ED951" s="7"/>
      <c r="EE951" s="7"/>
      <c r="EF951" s="7"/>
      <c r="EG951" s="7"/>
      <c r="EH951" s="7"/>
      <c r="EI951" s="7"/>
      <c r="EJ951" s="7"/>
      <c r="EK951" s="7"/>
      <c r="EL951" s="7"/>
      <c r="EM951" s="7"/>
      <c r="EN951" s="7"/>
      <c r="EO951" s="7"/>
      <c r="EP951" s="7"/>
      <c r="EQ951" s="7"/>
      <c r="ER951" s="7"/>
      <c r="ES951" s="7"/>
      <c r="ET951" s="7"/>
      <c r="EU951" s="7"/>
      <c r="EV951" s="7"/>
      <c r="EW951" s="7"/>
      <c r="EX951" s="7"/>
      <c r="EY951" s="7"/>
      <c r="EZ951" s="7"/>
      <c r="FA951" s="7"/>
      <c r="FB951" s="7"/>
      <c r="FC951" s="7"/>
      <c r="FD951" s="7"/>
      <c r="FE951" s="7"/>
      <c r="FF951" s="7"/>
      <c r="FG951" s="7"/>
      <c r="FH951" s="7"/>
      <c r="FI951" s="7"/>
      <c r="FJ951" s="7"/>
      <c r="FK951" s="7"/>
      <c r="FL951" s="7"/>
      <c r="FM951" s="7"/>
      <c r="FN951" s="7"/>
      <c r="FO951" s="7"/>
      <c r="FP951" s="7"/>
      <c r="FQ951" s="7"/>
      <c r="FR951" s="7"/>
      <c r="FS951" s="7"/>
      <c r="FT951" s="7"/>
      <c r="FU951" s="7"/>
      <c r="FV951" s="7"/>
      <c r="FW951" s="7"/>
      <c r="FX951" s="7"/>
      <c r="FY951" s="7"/>
      <c r="FZ951" s="7"/>
      <c r="GA951" s="7"/>
      <c r="GB951" s="7"/>
      <c r="GC951" s="7"/>
      <c r="GD951" s="7"/>
      <c r="GE951" s="7"/>
      <c r="GF951" s="7"/>
      <c r="GG951" s="7"/>
      <c r="GH951" s="7"/>
      <c r="GI951" s="7"/>
      <c r="GJ951" s="7"/>
      <c r="GK951" s="7"/>
      <c r="GL951" s="7"/>
      <c r="GM951" s="7"/>
      <c r="GN951" s="7"/>
      <c r="GO951" s="7"/>
      <c r="GP951" s="7"/>
      <c r="GQ951" s="7"/>
      <c r="GR951" s="7"/>
      <c r="GS951" s="7"/>
      <c r="GT951" s="7"/>
      <c r="GU951" s="7"/>
      <c r="GV951" s="7"/>
      <c r="GW951" s="7"/>
      <c r="GX951" s="7"/>
      <c r="GY951" s="7"/>
      <c r="GZ951" s="7"/>
      <c r="HA951" s="7"/>
      <c r="HB951" s="7"/>
      <c r="HC951" s="7"/>
      <c r="HD951" s="7"/>
      <c r="HE951" s="7"/>
      <c r="HF951" s="7"/>
      <c r="HG951" s="7"/>
      <c r="HH951" s="7"/>
      <c r="HI951" s="7"/>
      <c r="HJ951" s="7"/>
      <c r="HK951" s="7"/>
      <c r="HL951" s="7"/>
      <c r="HM951" s="7"/>
      <c r="HN951" s="7"/>
      <c r="HO951" s="7"/>
      <c r="HP951" s="7"/>
      <c r="HQ951" s="7"/>
      <c r="HR951" s="7"/>
      <c r="HS951" s="7"/>
      <c r="HT951" s="7"/>
      <c r="HU951" s="7"/>
      <c r="HV951" s="7"/>
      <c r="HW951" s="7"/>
      <c r="HX951" s="7"/>
      <c r="HY951" s="7"/>
      <c r="HZ951" s="7"/>
      <c r="IA951" s="7"/>
      <c r="IB951" s="7"/>
      <c r="IC951" s="7"/>
      <c r="ID951" s="7"/>
      <c r="IE951" s="7"/>
      <c r="IF951" s="7"/>
      <c r="IG951" s="7"/>
      <c r="IH951" s="7"/>
      <c r="II951" s="7"/>
      <c r="IJ951" s="7"/>
      <c r="IK951" s="7"/>
      <c r="IL951" s="7"/>
      <c r="IM951" s="7"/>
      <c r="IN951" s="7"/>
      <c r="IO951" s="7"/>
      <c r="IP951" s="7"/>
      <c r="IQ951" s="7"/>
      <c r="IR951" s="7"/>
      <c r="IS951" s="7"/>
      <c r="IT951" s="7"/>
      <c r="IU951" s="7"/>
      <c r="IV951" s="7"/>
    </row>
    <row r="952" spans="1:256" s="7" customFormat="1" ht="39.5" x14ac:dyDescent="0.35">
      <c r="A952" s="73">
        <v>5</v>
      </c>
      <c r="B952" s="73" t="s">
        <v>322</v>
      </c>
      <c r="C952" s="74" t="s">
        <v>323</v>
      </c>
      <c r="D952" s="176" t="s">
        <v>24</v>
      </c>
      <c r="E952" s="240"/>
      <c r="F952" s="229">
        <v>7.5</v>
      </c>
      <c r="G952" s="274"/>
      <c r="H952" s="274"/>
      <c r="I952" s="1"/>
      <c r="J952" s="230"/>
      <c r="K952" s="50"/>
      <c r="M952" s="41"/>
      <c r="N952" s="4"/>
    </row>
    <row r="953" spans="1:256" s="7" customFormat="1" ht="26.25" customHeight="1" x14ac:dyDescent="0.35">
      <c r="A953" s="30"/>
      <c r="B953" s="30" t="s">
        <v>21</v>
      </c>
      <c r="C953" s="76" t="s">
        <v>2</v>
      </c>
      <c r="D953" s="87" t="s">
        <v>11</v>
      </c>
      <c r="E953" s="184">
        <v>43.5</v>
      </c>
      <c r="F953" s="170">
        <f>E953*F952</f>
        <v>326.25</v>
      </c>
      <c r="G953" s="256"/>
      <c r="H953" s="257"/>
      <c r="I953" s="1"/>
      <c r="J953" s="230"/>
      <c r="M953" s="41"/>
    </row>
    <row r="954" spans="1:256" s="7" customFormat="1" ht="15" customHeight="1" x14ac:dyDescent="0.35">
      <c r="A954" s="30"/>
      <c r="B954" s="30" t="s">
        <v>324</v>
      </c>
      <c r="C954" s="76" t="s">
        <v>325</v>
      </c>
      <c r="D954" s="87" t="s">
        <v>17</v>
      </c>
      <c r="E954" s="184">
        <v>3.4</v>
      </c>
      <c r="F954" s="170">
        <f>E954*F952</f>
        <v>25.5</v>
      </c>
      <c r="G954" s="275"/>
      <c r="H954" s="257"/>
      <c r="I954" s="1"/>
      <c r="J954" s="230"/>
      <c r="K954" s="50"/>
      <c r="M954" s="41"/>
    </row>
    <row r="955" spans="1:256" s="64" customFormat="1" x14ac:dyDescent="0.35">
      <c r="A955" s="31" t="s">
        <v>188</v>
      </c>
      <c r="B955" s="31" t="s">
        <v>235</v>
      </c>
      <c r="C955" s="38" t="s">
        <v>240</v>
      </c>
      <c r="D955" s="171" t="s">
        <v>16</v>
      </c>
      <c r="E955" s="233"/>
      <c r="F955" s="229">
        <v>9.25</v>
      </c>
      <c r="G955" s="262"/>
      <c r="H955" s="272"/>
      <c r="I955" s="1"/>
      <c r="J955" s="230"/>
      <c r="K955" s="50"/>
      <c r="M955" s="41"/>
      <c r="N955" s="4"/>
    </row>
    <row r="956" spans="1:256" s="64" customFormat="1" ht="26.25" customHeight="1" x14ac:dyDescent="0.35">
      <c r="A956" s="125"/>
      <c r="B956" s="39"/>
      <c r="C956" s="34" t="s">
        <v>2</v>
      </c>
      <c r="D956" s="130" t="s">
        <v>11</v>
      </c>
      <c r="E956" s="175">
        <f>103.2/2</f>
        <v>51.6</v>
      </c>
      <c r="F956" s="170">
        <f>E956*F955</f>
        <v>477.3</v>
      </c>
      <c r="G956" s="256"/>
      <c r="H956" s="257"/>
      <c r="I956" s="1"/>
      <c r="J956" s="230"/>
      <c r="M956" s="41"/>
    </row>
    <row r="957" spans="1:256" s="64" customFormat="1" ht="26.25" customHeight="1" x14ac:dyDescent="0.35">
      <c r="A957" s="39"/>
      <c r="B957" s="39"/>
      <c r="C957" s="34" t="s">
        <v>237</v>
      </c>
      <c r="D957" s="130" t="s">
        <v>12</v>
      </c>
      <c r="E957" s="175">
        <v>0.16</v>
      </c>
      <c r="F957" s="170">
        <f>E957*F955</f>
        <v>1.48</v>
      </c>
      <c r="G957" s="256"/>
      <c r="H957" s="257"/>
      <c r="I957" s="1"/>
      <c r="J957" s="230"/>
      <c r="M957" s="41"/>
    </row>
    <row r="958" spans="1:256" s="64" customFormat="1" ht="15" customHeight="1" x14ac:dyDescent="0.35">
      <c r="A958" s="39"/>
      <c r="B958" s="39"/>
      <c r="C958" s="34" t="s">
        <v>14</v>
      </c>
      <c r="D958" s="130" t="s">
        <v>12</v>
      </c>
      <c r="E958" s="175">
        <v>0.52</v>
      </c>
      <c r="F958" s="170">
        <f>E958*F955</f>
        <v>4.8100000000000005</v>
      </c>
      <c r="G958" s="256"/>
      <c r="H958" s="257"/>
      <c r="I958" s="1"/>
      <c r="J958" s="230"/>
      <c r="M958" s="41"/>
    </row>
    <row r="959" spans="1:256" s="64" customFormat="1" ht="15" customHeight="1" x14ac:dyDescent="0.35">
      <c r="A959" s="39"/>
      <c r="B959" s="126"/>
      <c r="C959" s="127" t="s">
        <v>241</v>
      </c>
      <c r="D959" s="182" t="s">
        <v>17</v>
      </c>
      <c r="E959" s="183">
        <v>105</v>
      </c>
      <c r="F959" s="170">
        <f>E959*F955</f>
        <v>971.25</v>
      </c>
      <c r="G959" s="259"/>
      <c r="H959" s="257"/>
      <c r="I959" s="1"/>
      <c r="J959" s="230"/>
      <c r="K959" s="50"/>
      <c r="M959" s="41"/>
    </row>
    <row r="960" spans="1:256" s="16" customFormat="1" ht="26.5" x14ac:dyDescent="0.35">
      <c r="A960" s="73">
        <v>7</v>
      </c>
      <c r="B960" s="73" t="s">
        <v>111</v>
      </c>
      <c r="C960" s="74" t="s">
        <v>326</v>
      </c>
      <c r="D960" s="176" t="s">
        <v>24</v>
      </c>
      <c r="E960" s="231"/>
      <c r="F960" s="229">
        <v>9.25</v>
      </c>
      <c r="G960" s="264"/>
      <c r="H960" s="264"/>
      <c r="I960" s="1"/>
      <c r="J960" s="230"/>
      <c r="K960" s="50"/>
      <c r="M960" s="41"/>
      <c r="N960" s="4"/>
    </row>
    <row r="961" spans="1:20" s="16" customFormat="1" ht="26.25" customHeight="1" x14ac:dyDescent="0.35">
      <c r="A961" s="30"/>
      <c r="B961" s="30"/>
      <c r="C961" s="76" t="s">
        <v>2</v>
      </c>
      <c r="D961" s="87" t="s">
        <v>11</v>
      </c>
      <c r="E961" s="145">
        <v>56</v>
      </c>
      <c r="F961" s="170">
        <f>E961*F960</f>
        <v>518</v>
      </c>
      <c r="G961" s="256"/>
      <c r="H961" s="257"/>
      <c r="I961" s="1"/>
      <c r="J961" s="230"/>
      <c r="M961" s="41"/>
    </row>
    <row r="962" spans="1:20" s="16" customFormat="1" ht="26.25" customHeight="1" x14ac:dyDescent="0.35">
      <c r="A962" s="30"/>
      <c r="B962" s="30"/>
      <c r="C962" s="76" t="s">
        <v>327</v>
      </c>
      <c r="D962" s="87" t="s">
        <v>19</v>
      </c>
      <c r="E962" s="145">
        <v>0.82499999999999996</v>
      </c>
      <c r="F962" s="170">
        <f>E962*F960</f>
        <v>7.6312499999999996</v>
      </c>
      <c r="G962" s="265"/>
      <c r="H962" s="257"/>
      <c r="I962" s="1"/>
      <c r="J962" s="230"/>
      <c r="K962" s="50"/>
      <c r="M962" s="41"/>
      <c r="P962" s="66"/>
    </row>
    <row r="963" spans="1:20" s="16" customFormat="1" ht="15" customHeight="1" x14ac:dyDescent="0.35">
      <c r="A963" s="30"/>
      <c r="B963" s="30"/>
      <c r="C963" s="76" t="s">
        <v>89</v>
      </c>
      <c r="D963" s="87" t="s">
        <v>15</v>
      </c>
      <c r="E963" s="145">
        <v>15</v>
      </c>
      <c r="F963" s="170">
        <f>E963*F960</f>
        <v>138.75</v>
      </c>
      <c r="G963" s="265"/>
      <c r="H963" s="257"/>
      <c r="I963" s="1"/>
      <c r="J963" s="230"/>
      <c r="K963" s="50"/>
      <c r="M963" s="41"/>
    </row>
    <row r="964" spans="1:20" s="10" customFormat="1" ht="78.5" x14ac:dyDescent="0.35">
      <c r="A964" s="31" t="s">
        <v>285</v>
      </c>
      <c r="B964" s="160" t="s">
        <v>328</v>
      </c>
      <c r="C964" s="161" t="s">
        <v>332</v>
      </c>
      <c r="D964" s="224" t="s">
        <v>329</v>
      </c>
      <c r="E964" s="231"/>
      <c r="F964" s="229">
        <v>9.25</v>
      </c>
      <c r="G964" s="318"/>
      <c r="H964" s="318"/>
      <c r="I964" s="1"/>
      <c r="J964" s="230"/>
      <c r="K964" s="50"/>
      <c r="M964" s="41"/>
      <c r="N964" s="4"/>
    </row>
    <row r="965" spans="1:20" s="10" customFormat="1" ht="26.25" customHeight="1" x14ac:dyDescent="0.35">
      <c r="A965" s="142"/>
      <c r="B965" s="17"/>
      <c r="C965" s="18" t="s">
        <v>2</v>
      </c>
      <c r="D965" s="179" t="s">
        <v>11</v>
      </c>
      <c r="E965" s="225">
        <v>180</v>
      </c>
      <c r="F965" s="170">
        <f>E965*F964</f>
        <v>1665</v>
      </c>
      <c r="G965" s="256"/>
      <c r="H965" s="257"/>
      <c r="I965" s="1"/>
      <c r="J965" s="230"/>
      <c r="M965" s="41"/>
    </row>
    <row r="966" spans="1:20" s="10" customFormat="1" ht="15" customHeight="1" x14ac:dyDescent="0.35">
      <c r="A966" s="142"/>
      <c r="B966" s="17"/>
      <c r="C966" s="18" t="s">
        <v>14</v>
      </c>
      <c r="D966" s="87" t="s">
        <v>12</v>
      </c>
      <c r="E966" s="225">
        <v>1.1000000000000001</v>
      </c>
      <c r="F966" s="170">
        <f>E966*F964</f>
        <v>10.175000000000001</v>
      </c>
      <c r="G966" s="319"/>
      <c r="H966" s="257"/>
      <c r="I966" s="1"/>
      <c r="J966" s="230"/>
      <c r="M966" s="41"/>
    </row>
    <row r="967" spans="1:20" s="10" customFormat="1" ht="39" customHeight="1" x14ac:dyDescent="0.35">
      <c r="A967" s="142"/>
      <c r="B967" s="17"/>
      <c r="C967" s="18" t="s">
        <v>116</v>
      </c>
      <c r="D967" s="179" t="s">
        <v>17</v>
      </c>
      <c r="E967" s="225">
        <v>0.5</v>
      </c>
      <c r="F967" s="170">
        <f>E967*F964</f>
        <v>4.625</v>
      </c>
      <c r="G967" s="319"/>
      <c r="H967" s="257"/>
      <c r="I967" s="1"/>
      <c r="J967" s="230"/>
      <c r="K967" s="50"/>
      <c r="L967" s="11"/>
      <c r="M967" s="41"/>
    </row>
    <row r="968" spans="1:20" s="10" customFormat="1" ht="26.25" customHeight="1" x14ac:dyDescent="0.35">
      <c r="A968" s="142"/>
      <c r="B968" s="17"/>
      <c r="C968" s="18" t="s">
        <v>330</v>
      </c>
      <c r="D968" s="179" t="s">
        <v>15</v>
      </c>
      <c r="E968" s="225">
        <v>20</v>
      </c>
      <c r="F968" s="170">
        <f>E968*F964</f>
        <v>185</v>
      </c>
      <c r="G968" s="319"/>
      <c r="H968" s="257"/>
      <c r="I968" s="1"/>
      <c r="J968" s="230"/>
      <c r="K968" s="50"/>
      <c r="M968" s="41"/>
    </row>
    <row r="969" spans="1:20" s="10" customFormat="1" ht="26.25" customHeight="1" x14ac:dyDescent="0.35">
      <c r="A969" s="142"/>
      <c r="B969" s="17"/>
      <c r="C969" s="18" t="s">
        <v>333</v>
      </c>
      <c r="D969" s="179" t="s">
        <v>15</v>
      </c>
      <c r="E969" s="225">
        <v>350</v>
      </c>
      <c r="F969" s="170">
        <f>E969*F964</f>
        <v>3237.5</v>
      </c>
      <c r="G969" s="268"/>
      <c r="H969" s="257"/>
      <c r="I969" s="1"/>
      <c r="J969" s="230"/>
      <c r="K969" s="50"/>
      <c r="M969" s="41"/>
    </row>
    <row r="970" spans="1:20" s="10" customFormat="1" ht="15" customHeight="1" x14ac:dyDescent="0.35">
      <c r="A970" s="142"/>
      <c r="B970" s="17"/>
      <c r="C970" s="18" t="s">
        <v>342</v>
      </c>
      <c r="D970" s="179" t="s">
        <v>15</v>
      </c>
      <c r="E970" s="225">
        <v>1.5</v>
      </c>
      <c r="F970" s="170">
        <f>E970*F964</f>
        <v>13.875</v>
      </c>
      <c r="G970" s="268"/>
      <c r="H970" s="257"/>
      <c r="I970" s="1"/>
      <c r="J970" s="230"/>
      <c r="K970" s="50"/>
      <c r="M970" s="41"/>
    </row>
    <row r="971" spans="1:20" s="10" customFormat="1" ht="26.25" customHeight="1" x14ac:dyDescent="0.35">
      <c r="A971" s="142"/>
      <c r="B971" s="17"/>
      <c r="C971" s="18" t="s">
        <v>331</v>
      </c>
      <c r="D971" s="179" t="s">
        <v>15</v>
      </c>
      <c r="E971" s="225">
        <v>20</v>
      </c>
      <c r="F971" s="170">
        <f>E971*F964</f>
        <v>185</v>
      </c>
      <c r="G971" s="319"/>
      <c r="H971" s="257"/>
      <c r="I971" s="1"/>
      <c r="J971" s="230"/>
      <c r="K971" s="50"/>
      <c r="M971" s="41"/>
    </row>
    <row r="972" spans="1:20" s="4" customFormat="1" ht="26.5" x14ac:dyDescent="0.35">
      <c r="A972" s="73">
        <v>9</v>
      </c>
      <c r="B972" s="73" t="s">
        <v>560</v>
      </c>
      <c r="C972" s="74" t="s">
        <v>341</v>
      </c>
      <c r="D972" s="176" t="s">
        <v>24</v>
      </c>
      <c r="E972" s="231"/>
      <c r="F972" s="229">
        <v>0.32650000000000001</v>
      </c>
      <c r="G972" s="264"/>
      <c r="H972" s="264"/>
      <c r="I972" s="1"/>
      <c r="J972" s="230"/>
      <c r="K972" s="50"/>
      <c r="M972" s="41"/>
    </row>
    <row r="973" spans="1:20" s="4" customFormat="1" ht="26.25" customHeight="1" x14ac:dyDescent="0.35">
      <c r="A973" s="30"/>
      <c r="B973" s="30"/>
      <c r="C973" s="76" t="s">
        <v>2</v>
      </c>
      <c r="D973" s="87" t="s">
        <v>11</v>
      </c>
      <c r="E973" s="184">
        <v>12.21</v>
      </c>
      <c r="F973" s="170">
        <f>E973*F972</f>
        <v>3.9865650000000006</v>
      </c>
      <c r="G973" s="256"/>
      <c r="H973" s="257"/>
      <c r="I973" s="1"/>
      <c r="J973" s="230"/>
      <c r="M973" s="41"/>
    </row>
    <row r="974" spans="1:20" s="4" customFormat="1" ht="26.25" customHeight="1" x14ac:dyDescent="0.35">
      <c r="A974" s="30"/>
      <c r="B974" s="30"/>
      <c r="C974" s="76" t="s">
        <v>25</v>
      </c>
      <c r="D974" s="87" t="s">
        <v>3</v>
      </c>
      <c r="E974" s="184">
        <v>2.7300000000000001E-2</v>
      </c>
      <c r="F974" s="170">
        <f>E974*F972</f>
        <v>8.9134500000000016E-3</v>
      </c>
      <c r="G974" s="265"/>
      <c r="H974" s="257"/>
      <c r="I974" s="1"/>
      <c r="J974" s="230"/>
      <c r="K974" s="50"/>
      <c r="M974" s="41"/>
    </row>
    <row r="975" spans="1:20" s="4" customFormat="1" ht="15" customHeight="1" x14ac:dyDescent="0.35">
      <c r="A975" s="30"/>
      <c r="B975" s="30"/>
      <c r="C975" s="76" t="s">
        <v>26</v>
      </c>
      <c r="D975" s="87" t="s">
        <v>15</v>
      </c>
      <c r="E975" s="184">
        <v>3.2</v>
      </c>
      <c r="F975" s="170">
        <f>E975*F972</f>
        <v>1.0448000000000002</v>
      </c>
      <c r="G975" s="265"/>
      <c r="H975" s="257"/>
      <c r="I975" s="1"/>
      <c r="J975" s="230"/>
      <c r="K975" s="50"/>
      <c r="M975" s="41"/>
    </row>
    <row r="976" spans="1:20" s="6" customFormat="1" ht="26.5" x14ac:dyDescent="0.35">
      <c r="A976" s="162">
        <v>10</v>
      </c>
      <c r="B976" s="151" t="s">
        <v>343</v>
      </c>
      <c r="C976" s="152" t="s">
        <v>344</v>
      </c>
      <c r="D976" s="200" t="s">
        <v>345</v>
      </c>
      <c r="E976" s="227"/>
      <c r="F976" s="229">
        <v>12</v>
      </c>
      <c r="G976" s="300"/>
      <c r="H976" s="268"/>
      <c r="I976" s="1"/>
      <c r="J976" s="230"/>
      <c r="K976" s="50"/>
      <c r="L976" s="99"/>
      <c r="M976" s="41"/>
      <c r="N976" s="243"/>
      <c r="O976" s="243"/>
      <c r="P976" s="77"/>
      <c r="Q976" s="91"/>
      <c r="R976" s="100"/>
      <c r="S976" s="100"/>
      <c r="T976" s="100"/>
    </row>
    <row r="977" spans="1:20" s="46" customFormat="1" ht="26.25" customHeight="1" x14ac:dyDescent="0.35">
      <c r="A977" s="163"/>
      <c r="B977" s="164">
        <v>1</v>
      </c>
      <c r="C977" s="154" t="s">
        <v>2</v>
      </c>
      <c r="D977" s="216" t="s">
        <v>11</v>
      </c>
      <c r="E977" s="217">
        <v>0.89</v>
      </c>
      <c r="F977" s="170">
        <f>E977*F976</f>
        <v>10.68</v>
      </c>
      <c r="G977" s="256"/>
      <c r="H977" s="257"/>
      <c r="I977" s="1"/>
      <c r="J977" s="230"/>
      <c r="K977" s="102"/>
      <c r="L977" s="102"/>
      <c r="M977" s="41"/>
      <c r="N977" s="103"/>
      <c r="O977" s="103"/>
      <c r="P977" s="102"/>
      <c r="Q977" s="101"/>
      <c r="R977" s="102"/>
      <c r="S977" s="70"/>
      <c r="T977" s="70"/>
    </row>
    <row r="978" spans="1:20" s="46" customFormat="1" ht="15" customHeight="1" x14ac:dyDescent="0.35">
      <c r="A978" s="163"/>
      <c r="B978" s="164">
        <v>521</v>
      </c>
      <c r="C978" s="154" t="s">
        <v>14</v>
      </c>
      <c r="D978" s="216" t="s">
        <v>12</v>
      </c>
      <c r="E978" s="217">
        <v>0.12</v>
      </c>
      <c r="F978" s="170">
        <f>E978*F976</f>
        <v>1.44</v>
      </c>
      <c r="G978" s="300"/>
      <c r="H978" s="257"/>
      <c r="I978" s="1"/>
      <c r="J978" s="230"/>
      <c r="K978" s="102"/>
      <c r="L978" s="102"/>
      <c r="M978" s="41"/>
      <c r="N978" s="103"/>
      <c r="O978" s="103"/>
      <c r="P978" s="102"/>
      <c r="Q978" s="101"/>
      <c r="R978" s="70"/>
      <c r="S978" s="102"/>
      <c r="T978" s="70"/>
    </row>
    <row r="979" spans="1:20" s="46" customFormat="1" ht="15" customHeight="1" x14ac:dyDescent="0.35">
      <c r="A979" s="163"/>
      <c r="B979" s="164">
        <v>1041</v>
      </c>
      <c r="C979" s="154" t="s">
        <v>81</v>
      </c>
      <c r="D979" s="216" t="s">
        <v>12</v>
      </c>
      <c r="E979" s="217">
        <v>0.25</v>
      </c>
      <c r="F979" s="170">
        <f>E979*F976</f>
        <v>3</v>
      </c>
      <c r="G979" s="300"/>
      <c r="H979" s="257"/>
      <c r="I979" s="1"/>
      <c r="J979" s="230"/>
      <c r="K979" s="102"/>
      <c r="L979" s="102"/>
      <c r="M979" s="41"/>
      <c r="N979" s="103"/>
      <c r="O979" s="103"/>
      <c r="P979" s="102"/>
      <c r="Q979" s="101"/>
      <c r="R979" s="70"/>
      <c r="S979" s="102"/>
      <c r="T979" s="70"/>
    </row>
    <row r="980" spans="1:20" s="46" customFormat="1" ht="26.25" customHeight="1" x14ac:dyDescent="0.35">
      <c r="A980" s="163"/>
      <c r="B980" s="164">
        <v>2509</v>
      </c>
      <c r="C980" s="154" t="s">
        <v>237</v>
      </c>
      <c r="D980" s="216" t="s">
        <v>12</v>
      </c>
      <c r="E980" s="217">
        <v>0.02</v>
      </c>
      <c r="F980" s="170">
        <f>E980*F976</f>
        <v>0.24</v>
      </c>
      <c r="G980" s="300"/>
      <c r="H980" s="257"/>
      <c r="I980" s="1"/>
      <c r="J980" s="230"/>
      <c r="K980" s="102"/>
      <c r="L980" s="102"/>
      <c r="M980" s="41"/>
      <c r="N980" s="103"/>
      <c r="O980" s="103"/>
      <c r="P980" s="102"/>
      <c r="Q980" s="101"/>
      <c r="R980" s="70"/>
      <c r="S980" s="102"/>
      <c r="T980" s="70"/>
    </row>
    <row r="981" spans="1:20" s="46" customFormat="1" ht="26.25" customHeight="1" x14ac:dyDescent="0.35">
      <c r="A981" s="163"/>
      <c r="B981" s="164">
        <v>35391</v>
      </c>
      <c r="C981" s="154" t="s">
        <v>85</v>
      </c>
      <c r="D981" s="216" t="s">
        <v>13</v>
      </c>
      <c r="E981" s="217">
        <v>7</v>
      </c>
      <c r="F981" s="170">
        <f>E981*F976</f>
        <v>84</v>
      </c>
      <c r="G981" s="320"/>
      <c r="H981" s="257"/>
      <c r="I981" s="1"/>
      <c r="J981" s="230"/>
      <c r="K981" s="50"/>
      <c r="L981" s="102"/>
      <c r="M981" s="41"/>
      <c r="N981" s="103"/>
      <c r="O981" s="103"/>
      <c r="P981" s="104"/>
      <c r="Q981" s="101"/>
      <c r="R981" s="70"/>
      <c r="S981" s="70"/>
      <c r="T981" s="60"/>
    </row>
    <row r="982" spans="1:20" s="46" customFormat="1" x14ac:dyDescent="0.35">
      <c r="A982" s="162"/>
      <c r="B982" s="151" t="s">
        <v>346</v>
      </c>
      <c r="C982" s="152" t="s">
        <v>347</v>
      </c>
      <c r="D982" s="200" t="s">
        <v>17</v>
      </c>
      <c r="E982" s="227"/>
      <c r="F982" s="229">
        <v>12</v>
      </c>
      <c r="G982" s="300"/>
      <c r="H982" s="256"/>
      <c r="I982" s="1"/>
      <c r="J982" s="230"/>
      <c r="K982" s="50"/>
      <c r="L982" s="99"/>
      <c r="M982" s="41"/>
      <c r="N982" s="243"/>
      <c r="O982" s="243"/>
      <c r="P982" s="99"/>
      <c r="Q982" s="98"/>
      <c r="R982" s="100"/>
      <c r="S982" s="100"/>
      <c r="T982" s="100"/>
    </row>
    <row r="983" spans="1:20" s="9" customFormat="1" ht="26.5" x14ac:dyDescent="0.35">
      <c r="A983" s="37">
        <v>11</v>
      </c>
      <c r="B983" s="31" t="s">
        <v>357</v>
      </c>
      <c r="C983" s="38" t="s">
        <v>358</v>
      </c>
      <c r="D983" s="171" t="s">
        <v>16</v>
      </c>
      <c r="E983" s="231"/>
      <c r="F983" s="229">
        <v>0.18</v>
      </c>
      <c r="G983" s="262"/>
      <c r="H983" s="263"/>
      <c r="I983" s="1"/>
      <c r="J983" s="230"/>
      <c r="K983" s="50"/>
      <c r="M983" s="41"/>
    </row>
    <row r="984" spans="1:20" s="9" customFormat="1" ht="26.25" customHeight="1" x14ac:dyDescent="0.35">
      <c r="A984" s="37"/>
      <c r="B984" s="33"/>
      <c r="C984" s="34" t="s">
        <v>2</v>
      </c>
      <c r="D984" s="130" t="s">
        <v>11</v>
      </c>
      <c r="E984" s="175">
        <v>322.64</v>
      </c>
      <c r="F984" s="170">
        <f>E984*F983</f>
        <v>58.075199999999995</v>
      </c>
      <c r="G984" s="256"/>
      <c r="H984" s="257"/>
      <c r="I984" s="1"/>
      <c r="J984" s="230"/>
      <c r="M984" s="41"/>
    </row>
    <row r="985" spans="1:20" s="4" customFormat="1" ht="15" customHeight="1" x14ac:dyDescent="0.35">
      <c r="A985" s="30"/>
      <c r="B985" s="30"/>
      <c r="C985" s="76" t="s">
        <v>14</v>
      </c>
      <c r="D985" s="87" t="s">
        <v>12</v>
      </c>
      <c r="E985" s="184">
        <v>8.5</v>
      </c>
      <c r="F985" s="170">
        <f>E985*F983</f>
        <v>1.53</v>
      </c>
      <c r="G985" s="275"/>
      <c r="H985" s="257"/>
      <c r="I985" s="1"/>
      <c r="J985" s="230"/>
      <c r="M985" s="41"/>
    </row>
    <row r="986" spans="1:20" s="9" customFormat="1" ht="26.25" customHeight="1" x14ac:dyDescent="0.35">
      <c r="A986" s="37"/>
      <c r="B986" s="39"/>
      <c r="C986" s="34" t="s">
        <v>359</v>
      </c>
      <c r="D986" s="173" t="s">
        <v>17</v>
      </c>
      <c r="E986" s="175">
        <v>100</v>
      </c>
      <c r="F986" s="170">
        <f>E986*F983</f>
        <v>18</v>
      </c>
      <c r="G986" s="307"/>
      <c r="H986" s="257"/>
      <c r="I986" s="1"/>
      <c r="J986" s="230"/>
      <c r="K986" s="50"/>
      <c r="M986" s="41"/>
    </row>
    <row r="987" spans="1:20" s="9" customFormat="1" ht="26.25" customHeight="1" x14ac:dyDescent="0.35">
      <c r="A987" s="37"/>
      <c r="B987" s="39"/>
      <c r="C987" s="34" t="s">
        <v>103</v>
      </c>
      <c r="D987" s="173" t="s">
        <v>88</v>
      </c>
      <c r="E987" s="175"/>
      <c r="F987" s="174">
        <v>103.6</v>
      </c>
      <c r="G987" s="307"/>
      <c r="H987" s="256"/>
      <c r="I987" s="1"/>
      <c r="J987" s="230"/>
      <c r="K987" s="50"/>
      <c r="M987" s="41"/>
    </row>
    <row r="988" spans="1:20" s="9" customFormat="1" ht="15" customHeight="1" x14ac:dyDescent="0.35">
      <c r="A988" s="37"/>
      <c r="B988" s="39"/>
      <c r="C988" s="34" t="s">
        <v>360</v>
      </c>
      <c r="D988" s="173" t="s">
        <v>15</v>
      </c>
      <c r="E988" s="175">
        <v>8.42</v>
      </c>
      <c r="F988" s="170">
        <f>E988*F983</f>
        <v>1.5155999999999998</v>
      </c>
      <c r="G988" s="307"/>
      <c r="H988" s="257"/>
      <c r="I988" s="1"/>
      <c r="J988" s="230"/>
      <c r="K988" s="50"/>
      <c r="M988" s="41"/>
    </row>
    <row r="989" spans="1:20" s="4" customFormat="1" ht="52.5" x14ac:dyDescent="0.35">
      <c r="A989" s="162">
        <v>12</v>
      </c>
      <c r="B989" s="151" t="s">
        <v>348</v>
      </c>
      <c r="C989" s="152" t="s">
        <v>349</v>
      </c>
      <c r="D989" s="200" t="s">
        <v>16</v>
      </c>
      <c r="E989" s="227"/>
      <c r="F989" s="229">
        <v>1.24</v>
      </c>
      <c r="G989" s="300"/>
      <c r="H989" s="268"/>
      <c r="I989" s="1"/>
      <c r="J989" s="230"/>
      <c r="K989" s="50"/>
      <c r="M989" s="41"/>
    </row>
    <row r="990" spans="1:20" s="4" customFormat="1" ht="26.25" customHeight="1" x14ac:dyDescent="0.35">
      <c r="A990" s="153"/>
      <c r="B990" s="164">
        <v>1</v>
      </c>
      <c r="C990" s="154" t="s">
        <v>2</v>
      </c>
      <c r="D990" s="216" t="s">
        <v>11</v>
      </c>
      <c r="E990" s="217">
        <v>279.29000000000002</v>
      </c>
      <c r="F990" s="170">
        <f>E990*F989</f>
        <v>346.31960000000004</v>
      </c>
      <c r="G990" s="256"/>
      <c r="H990" s="257"/>
      <c r="I990" s="1"/>
      <c r="J990" s="230"/>
      <c r="K990" s="14"/>
      <c r="M990" s="41"/>
    </row>
    <row r="991" spans="1:20" s="4" customFormat="1" ht="15" customHeight="1" x14ac:dyDescent="0.35">
      <c r="A991" s="153"/>
      <c r="B991" s="164">
        <v>112</v>
      </c>
      <c r="C991" s="154" t="s">
        <v>350</v>
      </c>
      <c r="D991" s="216" t="s">
        <v>12</v>
      </c>
      <c r="E991" s="217">
        <v>0.84</v>
      </c>
      <c r="F991" s="170">
        <f>E991*F989</f>
        <v>1.0415999999999999</v>
      </c>
      <c r="G991" s="300"/>
      <c r="H991" s="257"/>
      <c r="I991" s="1"/>
      <c r="J991" s="230"/>
      <c r="K991" s="14"/>
      <c r="M991" s="41"/>
    </row>
    <row r="992" spans="1:20" s="4" customFormat="1" ht="26.25" customHeight="1" x14ac:dyDescent="0.35">
      <c r="A992" s="153"/>
      <c r="B992" s="164">
        <v>1522</v>
      </c>
      <c r="C992" s="154" t="s">
        <v>351</v>
      </c>
      <c r="D992" s="216" t="s">
        <v>12</v>
      </c>
      <c r="E992" s="217">
        <v>1.1599999999999999</v>
      </c>
      <c r="F992" s="170">
        <f>E992*F989</f>
        <v>1.4383999999999999</v>
      </c>
      <c r="G992" s="300"/>
      <c r="H992" s="257"/>
      <c r="I992" s="1"/>
      <c r="J992" s="230"/>
      <c r="K992" s="14"/>
      <c r="M992" s="41"/>
    </row>
    <row r="993" spans="1:13" s="4" customFormat="1" ht="51.75" customHeight="1" x14ac:dyDescent="0.35">
      <c r="A993" s="153"/>
      <c r="B993" s="164">
        <v>1603</v>
      </c>
      <c r="C993" s="154" t="s">
        <v>352</v>
      </c>
      <c r="D993" s="216" t="s">
        <v>12</v>
      </c>
      <c r="E993" s="217">
        <v>0.53</v>
      </c>
      <c r="F993" s="170">
        <f>E993*F989</f>
        <v>0.65720000000000001</v>
      </c>
      <c r="G993" s="300"/>
      <c r="H993" s="257"/>
      <c r="I993" s="1"/>
      <c r="J993" s="230"/>
      <c r="K993" s="14"/>
      <c r="M993" s="41"/>
    </row>
    <row r="994" spans="1:13" s="49" customFormat="1" ht="26.25" customHeight="1" x14ac:dyDescent="0.35">
      <c r="A994" s="153"/>
      <c r="B994" s="164">
        <v>1702</v>
      </c>
      <c r="C994" s="154" t="s">
        <v>353</v>
      </c>
      <c r="D994" s="216" t="s">
        <v>12</v>
      </c>
      <c r="E994" s="217">
        <v>7.3</v>
      </c>
      <c r="F994" s="170">
        <f>E994*F989</f>
        <v>9.0519999999999996</v>
      </c>
      <c r="G994" s="300"/>
      <c r="H994" s="257"/>
      <c r="I994" s="1"/>
      <c r="J994" s="230"/>
      <c r="K994" s="45"/>
      <c r="M994" s="41"/>
    </row>
    <row r="995" spans="1:13" s="4" customFormat="1" ht="26.25" customHeight="1" x14ac:dyDescent="0.35">
      <c r="A995" s="153"/>
      <c r="B995" s="164">
        <v>2509</v>
      </c>
      <c r="C995" s="154" t="s">
        <v>237</v>
      </c>
      <c r="D995" s="216" t="s">
        <v>12</v>
      </c>
      <c r="E995" s="217">
        <v>0.36</v>
      </c>
      <c r="F995" s="170">
        <f>E995*F989</f>
        <v>0.44639999999999996</v>
      </c>
      <c r="G995" s="300"/>
      <c r="H995" s="257"/>
      <c r="I995" s="1"/>
      <c r="J995" s="230"/>
      <c r="M995" s="41"/>
    </row>
    <row r="996" spans="1:13" s="4" customFormat="1" ht="15" customHeight="1" x14ac:dyDescent="0.35">
      <c r="A996" s="153"/>
      <c r="B996" s="164">
        <v>9219</v>
      </c>
      <c r="C996" s="154" t="s">
        <v>354</v>
      </c>
      <c r="D996" s="216" t="s">
        <v>20</v>
      </c>
      <c r="E996" s="217">
        <v>0.4</v>
      </c>
      <c r="F996" s="170">
        <f>E996*F989</f>
        <v>0.496</v>
      </c>
      <c r="G996" s="300"/>
      <c r="H996" s="257"/>
      <c r="I996" s="1"/>
      <c r="J996" s="230"/>
      <c r="K996" s="50"/>
      <c r="M996" s="41"/>
    </row>
    <row r="997" spans="1:13" s="49" customFormat="1" ht="15" customHeight="1" x14ac:dyDescent="0.35">
      <c r="A997" s="153"/>
      <c r="B997" s="164">
        <v>31434</v>
      </c>
      <c r="C997" s="154" t="s">
        <v>89</v>
      </c>
      <c r="D997" s="216" t="s">
        <v>19</v>
      </c>
      <c r="E997" s="217">
        <v>1.4999999999999999E-2</v>
      </c>
      <c r="F997" s="170">
        <f>E997*F989</f>
        <v>1.8599999999999998E-2</v>
      </c>
      <c r="G997" s="300"/>
      <c r="H997" s="257"/>
      <c r="I997" s="1"/>
      <c r="J997" s="230"/>
      <c r="K997" s="50"/>
      <c r="M997" s="41"/>
    </row>
    <row r="998" spans="1:13" s="49" customFormat="1" ht="26.25" customHeight="1" x14ac:dyDescent="0.35">
      <c r="A998" s="153"/>
      <c r="B998" s="164">
        <v>31719</v>
      </c>
      <c r="C998" s="154" t="s">
        <v>92</v>
      </c>
      <c r="D998" s="216" t="s">
        <v>19</v>
      </c>
      <c r="E998" s="217">
        <v>0.375</v>
      </c>
      <c r="F998" s="170">
        <f>E998*F989</f>
        <v>0.46499999999999997</v>
      </c>
      <c r="G998" s="320"/>
      <c r="H998" s="257"/>
      <c r="I998" s="1"/>
      <c r="J998" s="230"/>
      <c r="K998" s="50"/>
      <c r="M998" s="41"/>
    </row>
    <row r="999" spans="1:13" s="49" customFormat="1" ht="15" customHeight="1" x14ac:dyDescent="0.35">
      <c r="A999" s="153"/>
      <c r="B999" s="164">
        <v>44059</v>
      </c>
      <c r="C999" s="154" t="s">
        <v>355</v>
      </c>
      <c r="D999" s="216" t="s">
        <v>15</v>
      </c>
      <c r="E999" s="217">
        <v>0.5</v>
      </c>
      <c r="F999" s="170">
        <f>E999*F989</f>
        <v>0.62</v>
      </c>
      <c r="G999" s="300"/>
      <c r="H999" s="257"/>
      <c r="I999" s="1"/>
      <c r="J999" s="230"/>
      <c r="K999" s="50"/>
      <c r="M999" s="41"/>
    </row>
    <row r="1000" spans="1:13" s="49" customFormat="1" ht="15" customHeight="1" x14ac:dyDescent="0.35">
      <c r="A1000" s="153"/>
      <c r="B1000" s="164">
        <v>45037</v>
      </c>
      <c r="C1000" s="154" t="s">
        <v>93</v>
      </c>
      <c r="D1000" s="216" t="s">
        <v>19</v>
      </c>
      <c r="E1000" s="217">
        <v>0.02</v>
      </c>
      <c r="F1000" s="170">
        <f>E1000*F989</f>
        <v>2.4799999999999999E-2</v>
      </c>
      <c r="G1000" s="300"/>
      <c r="H1000" s="257"/>
      <c r="I1000" s="1"/>
      <c r="J1000" s="230"/>
      <c r="K1000" s="50"/>
      <c r="M1000" s="41"/>
    </row>
    <row r="1001" spans="1:13" s="61" customFormat="1" ht="26.25" customHeight="1" x14ac:dyDescent="0.35">
      <c r="A1001" s="162"/>
      <c r="B1001" s="151" t="s">
        <v>356</v>
      </c>
      <c r="C1001" s="152" t="s">
        <v>566</v>
      </c>
      <c r="D1001" s="200" t="s">
        <v>17</v>
      </c>
      <c r="E1001" s="226">
        <v>101</v>
      </c>
      <c r="F1001" s="170">
        <f>E1001*F989</f>
        <v>125.24</v>
      </c>
      <c r="G1001" s="321"/>
      <c r="H1001" s="257"/>
      <c r="I1001" s="1"/>
      <c r="J1001" s="230"/>
      <c r="K1001" s="50"/>
      <c r="M1001" s="41"/>
    </row>
    <row r="1002" spans="1:13" s="105" customFormat="1" ht="26.5" x14ac:dyDescent="0.35">
      <c r="A1002" s="162">
        <v>13</v>
      </c>
      <c r="B1002" s="151" t="s">
        <v>361</v>
      </c>
      <c r="C1002" s="152" t="s">
        <v>362</v>
      </c>
      <c r="D1002" s="200" t="s">
        <v>40</v>
      </c>
      <c r="E1002" s="227"/>
      <c r="F1002" s="229">
        <v>0.60799999999999998</v>
      </c>
      <c r="G1002" s="300"/>
      <c r="H1002" s="268"/>
      <c r="I1002" s="69"/>
      <c r="J1002" s="230"/>
      <c r="K1002" s="50"/>
      <c r="M1002" s="41"/>
    </row>
    <row r="1003" spans="1:13" s="105" customFormat="1" ht="26.25" customHeight="1" x14ac:dyDescent="0.35">
      <c r="A1003" s="153"/>
      <c r="B1003" s="164">
        <v>1</v>
      </c>
      <c r="C1003" s="154" t="s">
        <v>2</v>
      </c>
      <c r="D1003" s="216" t="s">
        <v>11</v>
      </c>
      <c r="E1003" s="217">
        <v>5.0199999999999996</v>
      </c>
      <c r="F1003" s="170">
        <f>E1003*F1002</f>
        <v>3.0521599999999998</v>
      </c>
      <c r="G1003" s="256"/>
      <c r="H1003" s="257"/>
      <c r="I1003" s="14"/>
      <c r="J1003" s="230"/>
      <c r="K1003" s="50"/>
      <c r="M1003" s="41"/>
    </row>
    <row r="1004" spans="1:13" s="49" customFormat="1" ht="26.25" customHeight="1" x14ac:dyDescent="0.35">
      <c r="A1004" s="153"/>
      <c r="B1004" s="164">
        <v>2509</v>
      </c>
      <c r="C1004" s="154" t="s">
        <v>237</v>
      </c>
      <c r="D1004" s="216" t="s">
        <v>12</v>
      </c>
      <c r="E1004" s="217">
        <v>0.03</v>
      </c>
      <c r="F1004" s="170">
        <f>E1004*F1002</f>
        <v>1.8239999999999999E-2</v>
      </c>
      <c r="G1004" s="300"/>
      <c r="H1004" s="257"/>
      <c r="I1004" s="60"/>
      <c r="J1004" s="230"/>
      <c r="K1004" s="14"/>
      <c r="M1004" s="41"/>
    </row>
    <row r="1005" spans="1:13" s="49" customFormat="1" ht="12.75" customHeight="1" x14ac:dyDescent="0.3">
      <c r="A1005" s="153"/>
      <c r="B1005" s="164">
        <v>29981</v>
      </c>
      <c r="C1005" s="154" t="s">
        <v>363</v>
      </c>
      <c r="D1005" s="216" t="s">
        <v>88</v>
      </c>
      <c r="E1005" s="217">
        <v>108</v>
      </c>
      <c r="F1005" s="170">
        <f>E1005*F1002</f>
        <v>65.664000000000001</v>
      </c>
      <c r="G1005" s="300"/>
      <c r="H1005" s="257"/>
      <c r="I1005" s="14"/>
      <c r="J1005" s="230"/>
      <c r="K1005" s="50"/>
    </row>
    <row r="1006" spans="1:13" s="49" customFormat="1" ht="26.25" customHeight="1" x14ac:dyDescent="0.35">
      <c r="A1006" s="153"/>
      <c r="B1006" s="164">
        <v>49882</v>
      </c>
      <c r="C1006" s="154" t="s">
        <v>364</v>
      </c>
      <c r="D1006" s="216" t="s">
        <v>15</v>
      </c>
      <c r="E1006" s="217">
        <v>0.85</v>
      </c>
      <c r="F1006" s="170">
        <f>E1006*F1002</f>
        <v>0.51679999999999993</v>
      </c>
      <c r="G1006" s="320"/>
      <c r="H1006" s="257"/>
      <c r="I1006" s="60"/>
      <c r="J1006" s="230"/>
      <c r="K1006" s="50"/>
      <c r="M1006" s="41"/>
    </row>
    <row r="1007" spans="1:13" s="49" customFormat="1" ht="13" x14ac:dyDescent="0.3">
      <c r="A1007" s="19"/>
      <c r="B1007" s="37"/>
      <c r="C1007" s="33" t="s">
        <v>369</v>
      </c>
      <c r="D1007" s="194"/>
      <c r="E1007" s="194"/>
      <c r="F1007" s="229"/>
      <c r="G1007" s="281"/>
      <c r="H1007" s="296"/>
      <c r="J1007" s="230"/>
      <c r="K1007" s="50"/>
      <c r="L1007" s="5"/>
    </row>
    <row r="1008" spans="1:13" s="49" customFormat="1" ht="13" x14ac:dyDescent="0.3">
      <c r="A1008" s="19"/>
      <c r="B1008" s="37"/>
      <c r="C1008" s="33" t="s">
        <v>502</v>
      </c>
      <c r="D1008" s="194"/>
      <c r="E1008" s="194"/>
      <c r="F1008" s="229"/>
      <c r="G1008" s="281"/>
      <c r="H1008" s="296"/>
      <c r="J1008" s="230"/>
      <c r="K1008" s="50"/>
      <c r="L1008" s="5"/>
    </row>
    <row r="1009" spans="1:13" s="55" customFormat="1" ht="13" x14ac:dyDescent="0.3">
      <c r="A1009" s="37">
        <v>1</v>
      </c>
      <c r="B1009" s="33" t="s">
        <v>370</v>
      </c>
      <c r="C1009" s="38" t="s">
        <v>371</v>
      </c>
      <c r="D1009" s="171" t="s">
        <v>16</v>
      </c>
      <c r="E1009" s="244"/>
      <c r="F1009" s="229">
        <v>4.8</v>
      </c>
      <c r="G1009" s="299"/>
      <c r="H1009" s="256"/>
      <c r="I1009" s="58"/>
      <c r="J1009" s="230"/>
      <c r="K1009" s="50"/>
      <c r="L1009" s="5"/>
    </row>
    <row r="1010" spans="1:13" s="55" customFormat="1" ht="26.25" customHeight="1" x14ac:dyDescent="0.35">
      <c r="A1010" s="83"/>
      <c r="B1010" s="84"/>
      <c r="C1010" s="18" t="s">
        <v>70</v>
      </c>
      <c r="D1010" s="87" t="s">
        <v>11</v>
      </c>
      <c r="E1010" s="169">
        <v>18.68</v>
      </c>
      <c r="F1010" s="170">
        <f>E1010*F1009</f>
        <v>89.664000000000001</v>
      </c>
      <c r="G1010" s="256"/>
      <c r="H1010" s="257"/>
      <c r="I1010" s="14"/>
      <c r="J1010" s="230"/>
      <c r="K1010" s="50"/>
      <c r="L1010" s="5"/>
      <c r="M1010" s="41"/>
    </row>
    <row r="1011" spans="1:13" s="55" customFormat="1" ht="26.5" x14ac:dyDescent="0.35">
      <c r="A1011" s="37">
        <v>2</v>
      </c>
      <c r="B1011" s="118" t="s">
        <v>372</v>
      </c>
      <c r="C1011" s="119" t="s">
        <v>373</v>
      </c>
      <c r="D1011" s="168" t="s">
        <v>67</v>
      </c>
      <c r="E1011" s="231"/>
      <c r="F1011" s="229">
        <v>19.2</v>
      </c>
      <c r="G1011" s="255"/>
      <c r="H1011" s="256"/>
      <c r="J1011" s="230"/>
      <c r="K1011" s="50"/>
      <c r="M1011" s="41"/>
    </row>
    <row r="1012" spans="1:13" s="55" customFormat="1" ht="26.25" customHeight="1" x14ac:dyDescent="0.35">
      <c r="A1012" s="37"/>
      <c r="B1012" s="25"/>
      <c r="C1012" s="120" t="s">
        <v>2</v>
      </c>
      <c r="D1012" s="130" t="s">
        <v>11</v>
      </c>
      <c r="E1012" s="191">
        <v>2.5</v>
      </c>
      <c r="F1012" s="170">
        <f>E1012*F1011</f>
        <v>48</v>
      </c>
      <c r="G1012" s="256"/>
      <c r="H1012" s="257"/>
      <c r="I1012" s="14"/>
      <c r="J1012" s="230"/>
      <c r="M1012" s="41"/>
    </row>
    <row r="1013" spans="1:13" s="55" customFormat="1" ht="15" customHeight="1" x14ac:dyDescent="0.35">
      <c r="A1013" s="37"/>
      <c r="B1013" s="25"/>
      <c r="C1013" s="120" t="s">
        <v>374</v>
      </c>
      <c r="D1013" s="130" t="s">
        <v>20</v>
      </c>
      <c r="E1013" s="191">
        <v>1.1200000000000001</v>
      </c>
      <c r="F1013" s="170">
        <f>E1013*F1011</f>
        <v>21.504000000000001</v>
      </c>
      <c r="G1013" s="279"/>
      <c r="H1013" s="257"/>
      <c r="J1013" s="230"/>
      <c r="K1013" s="50"/>
      <c r="M1013" s="41"/>
    </row>
    <row r="1014" spans="1:13" s="55" customFormat="1" x14ac:dyDescent="0.35">
      <c r="A1014" s="37">
        <v>3</v>
      </c>
      <c r="B1014" s="31" t="s">
        <v>375</v>
      </c>
      <c r="C1014" s="38" t="s">
        <v>376</v>
      </c>
      <c r="D1014" s="171" t="s">
        <v>16</v>
      </c>
      <c r="E1014" s="231"/>
      <c r="F1014" s="229">
        <v>4.8</v>
      </c>
      <c r="G1014" s="262"/>
      <c r="H1014" s="256"/>
      <c r="J1014" s="230"/>
      <c r="K1014" s="50"/>
      <c r="M1014" s="41"/>
    </row>
    <row r="1015" spans="1:13" s="55" customFormat="1" ht="26.25" customHeight="1" x14ac:dyDescent="0.35">
      <c r="A1015" s="37"/>
      <c r="B1015" s="31"/>
      <c r="C1015" s="34" t="s">
        <v>2</v>
      </c>
      <c r="D1015" s="173" t="s">
        <v>11</v>
      </c>
      <c r="E1015" s="175">
        <v>118</v>
      </c>
      <c r="F1015" s="170">
        <f>E1015*F1014</f>
        <v>566.4</v>
      </c>
      <c r="G1015" s="256"/>
      <c r="H1015" s="257"/>
      <c r="I1015" s="14"/>
      <c r="J1015" s="230"/>
      <c r="M1015" s="41"/>
    </row>
    <row r="1016" spans="1:13" s="55" customFormat="1" ht="15" customHeight="1" x14ac:dyDescent="0.35">
      <c r="A1016" s="37"/>
      <c r="B1016" s="39"/>
      <c r="C1016" s="34" t="s">
        <v>377</v>
      </c>
      <c r="D1016" s="173" t="s">
        <v>17</v>
      </c>
      <c r="E1016" s="175">
        <v>102</v>
      </c>
      <c r="F1016" s="170">
        <f>E1016*F1014</f>
        <v>489.59999999999997</v>
      </c>
      <c r="G1016" s="256"/>
      <c r="H1016" s="257"/>
      <c r="J1016" s="230"/>
      <c r="K1016" s="50"/>
      <c r="M1016" s="41"/>
    </row>
    <row r="1017" spans="1:13" s="55" customFormat="1" ht="15" customHeight="1" x14ac:dyDescent="0.35">
      <c r="A1017" s="37"/>
      <c r="B1017" s="39"/>
      <c r="C1017" s="34" t="s">
        <v>378</v>
      </c>
      <c r="D1017" s="173" t="s">
        <v>20</v>
      </c>
      <c r="E1017" s="175">
        <v>3</v>
      </c>
      <c r="F1017" s="170">
        <f>E1017*F1014</f>
        <v>14.399999999999999</v>
      </c>
      <c r="G1017" s="299"/>
      <c r="H1017" s="257"/>
      <c r="J1017" s="230"/>
      <c r="K1017" s="50"/>
      <c r="M1017" s="41"/>
    </row>
    <row r="1018" spans="1:13" s="55" customFormat="1" x14ac:dyDescent="0.35">
      <c r="A1018" s="37">
        <v>4</v>
      </c>
      <c r="B1018" s="37" t="s">
        <v>511</v>
      </c>
      <c r="C1018" s="38" t="s">
        <v>561</v>
      </c>
      <c r="D1018" s="171" t="s">
        <v>40</v>
      </c>
      <c r="E1018" s="231"/>
      <c r="F1018" s="229">
        <v>1.22</v>
      </c>
      <c r="G1018" s="262"/>
      <c r="H1018" s="256"/>
      <c r="J1018" s="230"/>
      <c r="K1018" s="50"/>
      <c r="M1018" s="41"/>
    </row>
    <row r="1019" spans="1:13" s="55" customFormat="1" ht="26.25" customHeight="1" x14ac:dyDescent="0.35">
      <c r="A1019" s="83"/>
      <c r="B1019" s="31"/>
      <c r="C1019" s="34" t="s">
        <v>2</v>
      </c>
      <c r="D1019" s="173" t="s">
        <v>11</v>
      </c>
      <c r="E1019" s="175">
        <v>69.8</v>
      </c>
      <c r="F1019" s="170">
        <f>E1019*F1018</f>
        <v>85.155999999999992</v>
      </c>
      <c r="G1019" s="256"/>
      <c r="H1019" s="257"/>
      <c r="I1019" s="14"/>
      <c r="J1019" s="230"/>
      <c r="M1019" s="41"/>
    </row>
    <row r="1020" spans="1:13" s="55" customFormat="1" ht="15" customHeight="1" x14ac:dyDescent="0.35">
      <c r="A1020" s="83"/>
      <c r="B1020" s="39"/>
      <c r="C1020" s="34" t="s">
        <v>562</v>
      </c>
      <c r="D1020" s="173" t="s">
        <v>88</v>
      </c>
      <c r="E1020" s="175">
        <v>100</v>
      </c>
      <c r="F1020" s="170">
        <f>E1020*F1018</f>
        <v>122</v>
      </c>
      <c r="G1020" s="256"/>
      <c r="H1020" s="257"/>
      <c r="J1020" s="230"/>
      <c r="K1020" s="50"/>
      <c r="M1020" s="41"/>
    </row>
    <row r="1021" spans="1:13" s="55" customFormat="1" ht="15" customHeight="1" x14ac:dyDescent="0.35">
      <c r="A1021" s="83"/>
      <c r="B1021" s="39"/>
      <c r="C1021" s="34" t="s">
        <v>378</v>
      </c>
      <c r="D1021" s="173" t="s">
        <v>20</v>
      </c>
      <c r="E1021" s="175">
        <v>0.06</v>
      </c>
      <c r="F1021" s="170">
        <f>E1021*F1018</f>
        <v>7.3200000000000001E-2</v>
      </c>
      <c r="G1021" s="299"/>
      <c r="H1021" s="257"/>
      <c r="J1021" s="230"/>
      <c r="K1021" s="50"/>
      <c r="M1021" s="41"/>
    </row>
    <row r="1022" spans="1:13" s="55" customFormat="1" ht="15" customHeight="1" x14ac:dyDescent="0.35">
      <c r="A1022" s="83"/>
      <c r="B1022" s="39"/>
      <c r="C1022" s="34" t="s">
        <v>381</v>
      </c>
      <c r="D1022" s="173" t="s">
        <v>13</v>
      </c>
      <c r="E1022" s="175"/>
      <c r="F1022" s="175">
        <v>4</v>
      </c>
      <c r="G1022" s="256"/>
      <c r="H1022" s="256"/>
      <c r="J1022" s="230"/>
      <c r="K1022" s="50"/>
      <c r="M1022" s="41"/>
    </row>
    <row r="1023" spans="1:13" s="48" customFormat="1" x14ac:dyDescent="0.35">
      <c r="A1023" s="131">
        <v>5</v>
      </c>
      <c r="B1023" s="37" t="s">
        <v>56</v>
      </c>
      <c r="C1023" s="132" t="s">
        <v>57</v>
      </c>
      <c r="D1023" s="194" t="s">
        <v>58</v>
      </c>
      <c r="E1023" s="231"/>
      <c r="F1023" s="229">
        <v>0.85</v>
      </c>
      <c r="G1023" s="281"/>
      <c r="H1023" s="281"/>
      <c r="J1023" s="230"/>
      <c r="K1023" s="50"/>
      <c r="M1023" s="41"/>
    </row>
    <row r="1024" spans="1:13" s="48" customFormat="1" ht="26.25" customHeight="1" x14ac:dyDescent="0.35">
      <c r="A1024" s="131"/>
      <c r="B1024" s="36"/>
      <c r="C1024" s="133" t="s">
        <v>2</v>
      </c>
      <c r="D1024" s="87" t="s">
        <v>11</v>
      </c>
      <c r="E1024" s="196">
        <v>214.32</v>
      </c>
      <c r="F1024" s="170">
        <f>E1024*F1023</f>
        <v>182.172</v>
      </c>
      <c r="G1024" s="256"/>
      <c r="H1024" s="257"/>
      <c r="I1024" s="14"/>
      <c r="J1024" s="230"/>
      <c r="M1024" s="41"/>
    </row>
    <row r="1025" spans="1:13" s="48" customFormat="1" ht="26.5" x14ac:dyDescent="0.35">
      <c r="A1025" s="73">
        <v>6</v>
      </c>
      <c r="B1025" s="73" t="s">
        <v>510</v>
      </c>
      <c r="C1025" s="74" t="s">
        <v>59</v>
      </c>
      <c r="D1025" s="176" t="s">
        <v>60</v>
      </c>
      <c r="E1025" s="231"/>
      <c r="F1025" s="229">
        <v>85</v>
      </c>
      <c r="G1025" s="276"/>
      <c r="H1025" s="282"/>
      <c r="J1025" s="230"/>
      <c r="K1025" s="50"/>
      <c r="M1025" s="41"/>
    </row>
    <row r="1026" spans="1:13" s="48" customFormat="1" ht="26.25" customHeight="1" x14ac:dyDescent="0.35">
      <c r="A1026" s="30"/>
      <c r="B1026" s="30"/>
      <c r="C1026" s="76" t="s">
        <v>61</v>
      </c>
      <c r="D1026" s="130" t="s">
        <v>12</v>
      </c>
      <c r="E1026" s="184">
        <v>0.21249999999999999</v>
      </c>
      <c r="F1026" s="170">
        <f>E1026*F1025</f>
        <v>18.0625</v>
      </c>
      <c r="G1026" s="275"/>
      <c r="H1026" s="257"/>
      <c r="J1026" s="230"/>
      <c r="M1026" s="41"/>
    </row>
    <row r="1027" spans="1:13" s="49" customFormat="1" x14ac:dyDescent="0.35">
      <c r="A1027" s="19"/>
      <c r="B1027" s="37"/>
      <c r="C1027" s="33" t="s">
        <v>503</v>
      </c>
      <c r="D1027" s="194"/>
      <c r="E1027" s="194"/>
      <c r="F1027" s="229"/>
      <c r="G1027" s="281"/>
      <c r="H1027" s="296"/>
      <c r="J1027" s="230"/>
      <c r="K1027" s="50"/>
      <c r="L1027" s="5"/>
      <c r="M1027" s="41"/>
    </row>
    <row r="1028" spans="1:13" s="55" customFormat="1" x14ac:dyDescent="0.35">
      <c r="A1028" s="37">
        <v>1</v>
      </c>
      <c r="B1028" s="33" t="s">
        <v>370</v>
      </c>
      <c r="C1028" s="38" t="s">
        <v>371</v>
      </c>
      <c r="D1028" s="171" t="s">
        <v>16</v>
      </c>
      <c r="E1028" s="244"/>
      <c r="F1028" s="229">
        <v>5.12</v>
      </c>
      <c r="G1028" s="299"/>
      <c r="H1028" s="256"/>
      <c r="I1028" s="58"/>
      <c r="J1028" s="230"/>
      <c r="K1028" s="50"/>
      <c r="L1028" s="5"/>
      <c r="M1028" s="41"/>
    </row>
    <row r="1029" spans="1:13" s="55" customFormat="1" ht="26.25" customHeight="1" x14ac:dyDescent="0.35">
      <c r="A1029" s="83"/>
      <c r="B1029" s="84"/>
      <c r="C1029" s="18" t="s">
        <v>70</v>
      </c>
      <c r="D1029" s="87" t="s">
        <v>11</v>
      </c>
      <c r="E1029" s="169">
        <v>18.68</v>
      </c>
      <c r="F1029" s="170">
        <f>E1029*F1028</f>
        <v>95.641599999999997</v>
      </c>
      <c r="G1029" s="256"/>
      <c r="H1029" s="257"/>
      <c r="I1029" s="14"/>
      <c r="J1029" s="230"/>
      <c r="K1029" s="50"/>
      <c r="L1029" s="5"/>
      <c r="M1029" s="41"/>
    </row>
    <row r="1030" spans="1:13" s="55" customFormat="1" ht="26.5" x14ac:dyDescent="0.35">
      <c r="A1030" s="37">
        <v>2</v>
      </c>
      <c r="B1030" s="118" t="s">
        <v>372</v>
      </c>
      <c r="C1030" s="119" t="s">
        <v>373</v>
      </c>
      <c r="D1030" s="168" t="s">
        <v>67</v>
      </c>
      <c r="E1030" s="231"/>
      <c r="F1030" s="229">
        <v>20.48</v>
      </c>
      <c r="G1030" s="255"/>
      <c r="H1030" s="256"/>
      <c r="J1030" s="230"/>
      <c r="K1030" s="50"/>
      <c r="M1030" s="41"/>
    </row>
    <row r="1031" spans="1:13" s="55" customFormat="1" ht="26.25" customHeight="1" x14ac:dyDescent="0.35">
      <c r="A1031" s="37"/>
      <c r="B1031" s="25"/>
      <c r="C1031" s="120" t="s">
        <v>2</v>
      </c>
      <c r="D1031" s="130" t="s">
        <v>11</v>
      </c>
      <c r="E1031" s="191">
        <v>2.5</v>
      </c>
      <c r="F1031" s="170">
        <f>E1031*F1030</f>
        <v>51.2</v>
      </c>
      <c r="G1031" s="256"/>
      <c r="H1031" s="257"/>
      <c r="I1031" s="14"/>
      <c r="J1031" s="230"/>
      <c r="M1031" s="41"/>
    </row>
    <row r="1032" spans="1:13" s="55" customFormat="1" ht="15" customHeight="1" x14ac:dyDescent="0.35">
      <c r="A1032" s="37"/>
      <c r="B1032" s="25"/>
      <c r="C1032" s="120" t="s">
        <v>374</v>
      </c>
      <c r="D1032" s="130" t="s">
        <v>20</v>
      </c>
      <c r="E1032" s="191">
        <v>1.1200000000000001</v>
      </c>
      <c r="F1032" s="170">
        <f>E1032*F1030</f>
        <v>22.937600000000003</v>
      </c>
      <c r="G1032" s="279"/>
      <c r="H1032" s="257"/>
      <c r="J1032" s="230"/>
      <c r="K1032" s="50"/>
      <c r="M1032" s="41"/>
    </row>
    <row r="1033" spans="1:13" s="55" customFormat="1" x14ac:dyDescent="0.35">
      <c r="A1033" s="37">
        <v>3</v>
      </c>
      <c r="B1033" s="31" t="s">
        <v>375</v>
      </c>
      <c r="C1033" s="38" t="s">
        <v>376</v>
      </c>
      <c r="D1033" s="171" t="s">
        <v>16</v>
      </c>
      <c r="E1033" s="231"/>
      <c r="F1033" s="229">
        <v>5.12</v>
      </c>
      <c r="G1033" s="262"/>
      <c r="H1033" s="256"/>
      <c r="J1033" s="230"/>
      <c r="K1033" s="50"/>
      <c r="M1033" s="41"/>
    </row>
    <row r="1034" spans="1:13" s="55" customFormat="1" ht="26.25" customHeight="1" x14ac:dyDescent="0.35">
      <c r="A1034" s="37"/>
      <c r="B1034" s="31"/>
      <c r="C1034" s="34" t="s">
        <v>2</v>
      </c>
      <c r="D1034" s="173" t="s">
        <v>11</v>
      </c>
      <c r="E1034" s="175">
        <v>118</v>
      </c>
      <c r="F1034" s="170">
        <f>E1034*F1033</f>
        <v>604.16</v>
      </c>
      <c r="G1034" s="256"/>
      <c r="H1034" s="257"/>
      <c r="I1034" s="14"/>
      <c r="J1034" s="230"/>
      <c r="M1034" s="41"/>
    </row>
    <row r="1035" spans="1:13" s="55" customFormat="1" ht="15" customHeight="1" x14ac:dyDescent="0.35">
      <c r="A1035" s="37"/>
      <c r="B1035" s="39"/>
      <c r="C1035" s="34" t="s">
        <v>377</v>
      </c>
      <c r="D1035" s="173" t="s">
        <v>17</v>
      </c>
      <c r="E1035" s="175">
        <v>102</v>
      </c>
      <c r="F1035" s="170">
        <f>E1035*F1033</f>
        <v>522.24</v>
      </c>
      <c r="G1035" s="256"/>
      <c r="H1035" s="257"/>
      <c r="J1035" s="230"/>
      <c r="K1035" s="50"/>
      <c r="M1035" s="41"/>
    </row>
    <row r="1036" spans="1:13" s="55" customFormat="1" ht="15" customHeight="1" x14ac:dyDescent="0.35">
      <c r="A1036" s="37"/>
      <c r="B1036" s="39"/>
      <c r="C1036" s="34" t="s">
        <v>378</v>
      </c>
      <c r="D1036" s="173" t="s">
        <v>20</v>
      </c>
      <c r="E1036" s="175">
        <v>3</v>
      </c>
      <c r="F1036" s="170">
        <f>E1036*F1033</f>
        <v>15.36</v>
      </c>
      <c r="G1036" s="299"/>
      <c r="H1036" s="257"/>
      <c r="J1036" s="230"/>
      <c r="K1036" s="50"/>
      <c r="M1036" s="41"/>
    </row>
    <row r="1037" spans="1:13" s="55" customFormat="1" x14ac:dyDescent="0.35">
      <c r="A1037" s="37">
        <v>4</v>
      </c>
      <c r="B1037" s="37" t="s">
        <v>511</v>
      </c>
      <c r="C1037" s="38" t="s">
        <v>379</v>
      </c>
      <c r="D1037" s="171" t="s">
        <v>40</v>
      </c>
      <c r="E1037" s="231"/>
      <c r="F1037" s="229">
        <v>1.46</v>
      </c>
      <c r="G1037" s="262"/>
      <c r="H1037" s="256"/>
      <c r="J1037" s="230"/>
      <c r="K1037" s="50"/>
      <c r="M1037" s="41"/>
    </row>
    <row r="1038" spans="1:13" s="55" customFormat="1" ht="26.25" customHeight="1" x14ac:dyDescent="0.35">
      <c r="A1038" s="83"/>
      <c r="B1038" s="31"/>
      <c r="C1038" s="34" t="s">
        <v>2</v>
      </c>
      <c r="D1038" s="173" t="s">
        <v>11</v>
      </c>
      <c r="E1038" s="175">
        <v>69.8</v>
      </c>
      <c r="F1038" s="170">
        <f>E1038*F1037</f>
        <v>101.90799999999999</v>
      </c>
      <c r="G1038" s="256"/>
      <c r="H1038" s="257"/>
      <c r="I1038" s="14"/>
      <c r="J1038" s="230"/>
      <c r="M1038" s="41"/>
    </row>
    <row r="1039" spans="1:13" s="55" customFormat="1" ht="15" customHeight="1" x14ac:dyDescent="0.35">
      <c r="A1039" s="83"/>
      <c r="B1039" s="39"/>
      <c r="C1039" s="34" t="s">
        <v>380</v>
      </c>
      <c r="D1039" s="173" t="s">
        <v>88</v>
      </c>
      <c r="E1039" s="175">
        <v>100</v>
      </c>
      <c r="F1039" s="170">
        <f>E1039*F1037</f>
        <v>146</v>
      </c>
      <c r="G1039" s="256"/>
      <c r="H1039" s="257"/>
      <c r="J1039" s="230"/>
      <c r="K1039" s="50"/>
      <c r="M1039" s="41"/>
    </row>
    <row r="1040" spans="1:13" s="55" customFormat="1" ht="15" customHeight="1" x14ac:dyDescent="0.35">
      <c r="A1040" s="83"/>
      <c r="B1040" s="39"/>
      <c r="C1040" s="34" t="s">
        <v>378</v>
      </c>
      <c r="D1040" s="173" t="s">
        <v>20</v>
      </c>
      <c r="E1040" s="175">
        <v>0.06</v>
      </c>
      <c r="F1040" s="170">
        <f>E1040*F1037</f>
        <v>8.7599999999999997E-2</v>
      </c>
      <c r="G1040" s="299"/>
      <c r="H1040" s="257"/>
      <c r="J1040" s="230"/>
      <c r="K1040" s="50"/>
      <c r="M1040" s="41"/>
    </row>
    <row r="1041" spans="1:13" s="55" customFormat="1" ht="15" customHeight="1" x14ac:dyDescent="0.35">
      <c r="A1041" s="83"/>
      <c r="B1041" s="39"/>
      <c r="C1041" s="34" t="s">
        <v>381</v>
      </c>
      <c r="D1041" s="173" t="s">
        <v>13</v>
      </c>
      <c r="E1041" s="175"/>
      <c r="F1041" s="175">
        <v>4</v>
      </c>
      <c r="G1041" s="256"/>
      <c r="H1041" s="256"/>
      <c r="J1041" s="230"/>
      <c r="K1041" s="50"/>
      <c r="M1041" s="41"/>
    </row>
    <row r="1042" spans="1:13" s="48" customFormat="1" x14ac:dyDescent="0.35">
      <c r="A1042" s="131">
        <v>5</v>
      </c>
      <c r="B1042" s="37" t="s">
        <v>56</v>
      </c>
      <c r="C1042" s="132" t="s">
        <v>57</v>
      </c>
      <c r="D1042" s="194" t="s">
        <v>58</v>
      </c>
      <c r="E1042" s="231"/>
      <c r="F1042" s="229">
        <v>0.3</v>
      </c>
      <c r="G1042" s="281"/>
      <c r="H1042" s="281"/>
      <c r="J1042" s="230"/>
      <c r="K1042" s="50"/>
      <c r="M1042" s="41"/>
    </row>
    <row r="1043" spans="1:13" s="48" customFormat="1" ht="26.25" customHeight="1" x14ac:dyDescent="0.35">
      <c r="A1043" s="131"/>
      <c r="B1043" s="36"/>
      <c r="C1043" s="133" t="s">
        <v>2</v>
      </c>
      <c r="D1043" s="87" t="s">
        <v>11</v>
      </c>
      <c r="E1043" s="196">
        <v>214.32</v>
      </c>
      <c r="F1043" s="170">
        <f>E1043*F1042</f>
        <v>64.295999999999992</v>
      </c>
      <c r="G1043" s="256"/>
      <c r="H1043" s="257"/>
      <c r="I1043" s="14"/>
      <c r="J1043" s="230"/>
      <c r="M1043" s="41"/>
    </row>
    <row r="1044" spans="1:13" s="48" customFormat="1" ht="26.5" x14ac:dyDescent="0.35">
      <c r="A1044" s="73">
        <v>6</v>
      </c>
      <c r="B1044" s="73" t="s">
        <v>510</v>
      </c>
      <c r="C1044" s="74" t="s">
        <v>59</v>
      </c>
      <c r="D1044" s="176" t="s">
        <v>60</v>
      </c>
      <c r="E1044" s="231"/>
      <c r="F1044" s="229">
        <v>30</v>
      </c>
      <c r="G1044" s="276"/>
      <c r="H1044" s="282"/>
      <c r="J1044" s="230"/>
      <c r="K1044" s="50"/>
      <c r="M1044" s="41"/>
    </row>
    <row r="1045" spans="1:13" s="48" customFormat="1" ht="26.25" customHeight="1" x14ac:dyDescent="0.35">
      <c r="A1045" s="30"/>
      <c r="B1045" s="30"/>
      <c r="C1045" s="76" t="s">
        <v>61</v>
      </c>
      <c r="D1045" s="130" t="s">
        <v>12</v>
      </c>
      <c r="E1045" s="184">
        <v>0.21249999999999999</v>
      </c>
      <c r="F1045" s="170">
        <f>E1045*F1044</f>
        <v>6.375</v>
      </c>
      <c r="G1045" s="275"/>
      <c r="H1045" s="257"/>
      <c r="J1045" s="230"/>
      <c r="M1045" s="41"/>
    </row>
    <row r="1046" spans="1:13" x14ac:dyDescent="0.35">
      <c r="A1046" s="165"/>
      <c r="B1046" s="165"/>
      <c r="C1046" s="166"/>
      <c r="D1046" s="165"/>
      <c r="E1046" s="167"/>
      <c r="F1046" s="167"/>
      <c r="G1046" s="322"/>
      <c r="H1046" s="323"/>
      <c r="I1046" s="2"/>
      <c r="J1046" s="230"/>
      <c r="K1046" s="2"/>
      <c r="L1046" s="2"/>
      <c r="M1046" s="2"/>
    </row>
    <row r="1047" spans="1:13" x14ac:dyDescent="0.35">
      <c r="A1047" s="340" t="s">
        <v>28</v>
      </c>
      <c r="B1047" s="340"/>
      <c r="C1047" s="340"/>
      <c r="D1047" s="340"/>
      <c r="E1047" s="340"/>
      <c r="F1047" s="340"/>
      <c r="G1047" s="340"/>
      <c r="H1047" s="324"/>
      <c r="J1047" s="230"/>
    </row>
    <row r="1048" spans="1:13" x14ac:dyDescent="0.35">
      <c r="A1048" s="340" t="s">
        <v>29</v>
      </c>
      <c r="B1048" s="341"/>
      <c r="C1048" s="341"/>
      <c r="D1048" s="341"/>
      <c r="E1048" s="341"/>
      <c r="F1048" s="341"/>
      <c r="G1048" s="341"/>
      <c r="H1048" s="324"/>
      <c r="J1048" s="230"/>
    </row>
    <row r="1049" spans="1:13" x14ac:dyDescent="0.35">
      <c r="A1049" s="340" t="s">
        <v>30</v>
      </c>
      <c r="B1049" s="341"/>
      <c r="C1049" s="341"/>
      <c r="D1049" s="341"/>
      <c r="E1049" s="341"/>
      <c r="F1049" s="341"/>
      <c r="G1049" s="341"/>
      <c r="H1049" s="324"/>
      <c r="J1049" s="230"/>
    </row>
    <row r="1050" spans="1:13" x14ac:dyDescent="0.35">
      <c r="A1050" s="340" t="s">
        <v>31</v>
      </c>
      <c r="B1050" s="341"/>
      <c r="C1050" s="341"/>
      <c r="D1050" s="341"/>
      <c r="E1050" s="341"/>
      <c r="F1050" s="341"/>
      <c r="G1050" s="341"/>
      <c r="H1050" s="324"/>
      <c r="J1050" s="230"/>
    </row>
    <row r="1051" spans="1:13" x14ac:dyDescent="0.35">
      <c r="A1051" s="340" t="s">
        <v>32</v>
      </c>
      <c r="B1051" s="341"/>
      <c r="C1051" s="341"/>
      <c r="D1051" s="341"/>
      <c r="E1051" s="341"/>
      <c r="F1051" s="341"/>
      <c r="G1051" s="341"/>
      <c r="H1051" s="324"/>
      <c r="J1051" s="230"/>
    </row>
    <row r="1052" spans="1:13" x14ac:dyDescent="0.35">
      <c r="A1052" s="340" t="s">
        <v>33</v>
      </c>
      <c r="B1052" s="341"/>
      <c r="C1052" s="341"/>
      <c r="D1052" s="341"/>
      <c r="E1052" s="341"/>
      <c r="F1052" s="341"/>
      <c r="G1052" s="341"/>
      <c r="H1052" s="324"/>
      <c r="J1052" s="230"/>
      <c r="K1052" s="12"/>
    </row>
    <row r="1053" spans="1:13" x14ac:dyDescent="0.35">
      <c r="A1053" s="340" t="s">
        <v>34</v>
      </c>
      <c r="B1053" s="341"/>
      <c r="C1053" s="341"/>
      <c r="D1053" s="341"/>
      <c r="E1053" s="341"/>
      <c r="F1053" s="341"/>
      <c r="G1053" s="341"/>
      <c r="H1053" s="324"/>
      <c r="J1053" s="230"/>
      <c r="K1053" s="12"/>
    </row>
    <row r="1054" spans="1:13" x14ac:dyDescent="0.35">
      <c r="A1054" s="340" t="s">
        <v>382</v>
      </c>
      <c r="B1054" s="341"/>
      <c r="C1054" s="341"/>
      <c r="D1054" s="341"/>
      <c r="E1054" s="341"/>
      <c r="F1054" s="341"/>
      <c r="G1054" s="341"/>
      <c r="H1054" s="324"/>
      <c r="J1054" s="230"/>
      <c r="K1054" s="12"/>
    </row>
    <row r="1055" spans="1:13" x14ac:dyDescent="0.35">
      <c r="A1055" s="340" t="s">
        <v>383</v>
      </c>
      <c r="B1055" s="341"/>
      <c r="C1055" s="341"/>
      <c r="D1055" s="341"/>
      <c r="E1055" s="341"/>
      <c r="F1055" s="341"/>
      <c r="G1055" s="341"/>
      <c r="H1055" s="324"/>
      <c r="J1055" s="230"/>
      <c r="K1055" s="12"/>
    </row>
    <row r="1056" spans="1:13" x14ac:dyDescent="0.35">
      <c r="A1056" s="340" t="s">
        <v>384</v>
      </c>
      <c r="B1056" s="341"/>
      <c r="C1056" s="341"/>
      <c r="D1056" s="341"/>
      <c r="E1056" s="341"/>
      <c r="F1056" s="341"/>
      <c r="G1056" s="341"/>
      <c r="H1056" s="324"/>
      <c r="J1056" s="230"/>
      <c r="K1056" s="12"/>
    </row>
    <row r="1057" spans="1:11" x14ac:dyDescent="0.35">
      <c r="A1057" s="340" t="s">
        <v>36</v>
      </c>
      <c r="B1057" s="341"/>
      <c r="C1057" s="341"/>
      <c r="D1057" s="341"/>
      <c r="E1057" s="341"/>
      <c r="F1057" s="341"/>
      <c r="G1057" s="341"/>
      <c r="H1057" s="324"/>
      <c r="J1057" s="230"/>
    </row>
    <row r="1058" spans="1:11" x14ac:dyDescent="0.35">
      <c r="A1058" s="338" t="s">
        <v>35</v>
      </c>
      <c r="B1058" s="339"/>
      <c r="C1058" s="339"/>
      <c r="D1058" s="339"/>
      <c r="E1058" s="339"/>
      <c r="F1058" s="339"/>
      <c r="G1058" s="339"/>
      <c r="H1058" s="324"/>
      <c r="J1058" s="230"/>
    </row>
    <row r="1059" spans="1:11" x14ac:dyDescent="0.35">
      <c r="J1059" s="1"/>
    </row>
    <row r="1060" spans="1:11" x14ac:dyDescent="0.35">
      <c r="B1060" s="106"/>
      <c r="C1060" s="107"/>
      <c r="J1060" s="1"/>
    </row>
    <row r="1061" spans="1:11" x14ac:dyDescent="0.35">
      <c r="B1061" s="108" t="s">
        <v>582</v>
      </c>
      <c r="C1061" s="107"/>
      <c r="J1061" s="1"/>
    </row>
    <row r="1062" spans="1:11" x14ac:dyDescent="0.35">
      <c r="B1062" s="337" t="s">
        <v>583</v>
      </c>
      <c r="C1062" s="337"/>
      <c r="D1062" s="337"/>
      <c r="E1062" s="337"/>
      <c r="J1062" s="1"/>
    </row>
    <row r="1063" spans="1:11" ht="29" x14ac:dyDescent="0.35">
      <c r="C1063" s="326" t="s">
        <v>584</v>
      </c>
      <c r="J1063" s="1"/>
    </row>
    <row r="1064" spans="1:11" x14ac:dyDescent="0.35">
      <c r="J1064" s="1"/>
    </row>
    <row r="1065" spans="1:11" x14ac:dyDescent="0.35">
      <c r="J1065" s="1"/>
    </row>
    <row r="1066" spans="1:11" x14ac:dyDescent="0.35">
      <c r="J1066" s="1"/>
    </row>
    <row r="1067" spans="1:11" x14ac:dyDescent="0.35">
      <c r="B1067" s="106"/>
      <c r="C1067" s="107"/>
      <c r="J1067" s="1"/>
    </row>
    <row r="1068" spans="1:11" x14ac:dyDescent="0.35">
      <c r="B1068" s="109"/>
      <c r="C1068" s="107"/>
      <c r="J1068" s="1"/>
    </row>
    <row r="1069" spans="1:11" x14ac:dyDescent="0.35">
      <c r="B1069" s="109"/>
      <c r="C1069" s="107"/>
      <c r="J1069" s="1"/>
    </row>
    <row r="1070" spans="1:11" s="112" customFormat="1" ht="15.5" x14ac:dyDescent="0.35">
      <c r="B1070" s="109"/>
      <c r="C1070" s="110"/>
      <c r="D1070" s="111"/>
    </row>
    <row r="1071" spans="1:11" s="4" customFormat="1" ht="13" x14ac:dyDescent="0.3">
      <c r="B1071" s="113"/>
      <c r="C1071" s="92"/>
      <c r="E1071" s="113"/>
      <c r="H1071" s="114"/>
      <c r="K1071" s="114"/>
    </row>
    <row r="1072" spans="1:11" x14ac:dyDescent="0.35">
      <c r="B1072" s="109"/>
      <c r="J1072" s="1"/>
    </row>
    <row r="1073" spans="2:10" x14ac:dyDescent="0.35">
      <c r="J1073" s="1"/>
    </row>
    <row r="1074" spans="2:10" x14ac:dyDescent="0.35">
      <c r="B1074" s="109"/>
      <c r="J1074" s="1"/>
    </row>
    <row r="1075" spans="2:10" x14ac:dyDescent="0.35">
      <c r="B1075" s="109"/>
      <c r="J1075" s="1"/>
    </row>
    <row r="1076" spans="2:10" x14ac:dyDescent="0.35">
      <c r="J1076" s="1"/>
    </row>
    <row r="1077" spans="2:10" x14ac:dyDescent="0.35">
      <c r="J1077" s="1"/>
    </row>
    <row r="1078" spans="2:10" x14ac:dyDescent="0.35">
      <c r="J1078" s="1"/>
    </row>
    <row r="1080" spans="2:10" x14ac:dyDescent="0.35">
      <c r="J1080" s="115"/>
    </row>
  </sheetData>
  <autoFilter ref="A8:AC1058" xr:uid="{DFD62F44-0F78-469B-94C1-47EA79739B4E}"/>
  <mergeCells count="23">
    <mergeCell ref="B1062:E1062"/>
    <mergeCell ref="A1058:G1058"/>
    <mergeCell ref="A1047:G1047"/>
    <mergeCell ref="A1048:G1048"/>
    <mergeCell ref="A1049:G1049"/>
    <mergeCell ref="A1050:G1050"/>
    <mergeCell ref="A1051:G1051"/>
    <mergeCell ref="A1052:G1052"/>
    <mergeCell ref="A1053:G1053"/>
    <mergeCell ref="A1054:G1054"/>
    <mergeCell ref="A1055:G1055"/>
    <mergeCell ref="A1056:G1056"/>
    <mergeCell ref="A1057:G1057"/>
    <mergeCell ref="A2:H2"/>
    <mergeCell ref="A3:H3"/>
    <mergeCell ref="A6:A7"/>
    <mergeCell ref="B6:B7"/>
    <mergeCell ref="C6:C7"/>
    <mergeCell ref="D6:D7"/>
    <mergeCell ref="E6:F6"/>
    <mergeCell ref="G6:H6"/>
    <mergeCell ref="G5:H5"/>
    <mergeCell ref="B4:E4"/>
  </mergeCells>
  <pageMargins left="0.39370078740157483" right="0.23622047244094491" top="0.43307086614173229" bottom="0.39370078740157483" header="0.31496062992125984" footer="0.31496062992125984"/>
  <pageSetup paperSize="9" scale="79" fitToHeight="2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Форма для расчета стоимости раб</vt:lpstr>
      <vt:lpstr>'Форма для расчета стоимости раб'!Область_печати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Иксанова Вилена Шаукатовна</cp:lastModifiedBy>
  <cp:lastPrinted>2025-10-16T15:22:29Z</cp:lastPrinted>
  <dcterms:created xsi:type="dcterms:W3CDTF">2021-02-13T07:01:29Z</dcterms:created>
  <dcterms:modified xsi:type="dcterms:W3CDTF">2025-10-16T17:01:41Z</dcterms:modified>
</cp:coreProperties>
</file>